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cdrlvtpt-my.sharepoint.com/personal/marta_dias_ccdr-lvt_pt/Documents/Quarentena 23nov/RA2022/"/>
    </mc:Choice>
  </mc:AlternateContent>
  <xr:revisionPtr revIDLastSave="11" documentId="13_ncr:1_{8C74E69B-6722-4D28-9C09-87C868F580A9}" xr6:coauthVersionLast="47" xr6:coauthVersionMax="47" xr10:uidLastSave="{BA399C21-ACEE-4398-AACD-44DF174EA3BC}"/>
  <bookViews>
    <workbookView xWindow="-120" yWindow="-120" windowWidth="29040" windowHeight="15840" tabRatio="670" xr2:uid="{00000000-000D-0000-FFFF-FFFF00000000}"/>
  </bookViews>
  <sheets>
    <sheet name="1-QUAR" sheetId="1" r:id="rId1"/>
    <sheet name="objetivos mais relevantes" sheetId="2" r:id="rId2"/>
    <sheet name="Folha2" sheetId="5" state="hidden" r:id="rId3"/>
    <sheet name="Memória descritiva " sheetId="6" r:id="rId4"/>
    <sheet name="Recursos Financeiros" sheetId="7" r:id="rId5"/>
    <sheet name="Recursos Humanos" sheetId="8" r:id="rId6"/>
    <sheet name="Folha1" sheetId="9" r:id="rId7"/>
  </sheets>
  <definedNames>
    <definedName name="_89">#REF!</definedName>
    <definedName name="_xlnm.Print_Area" localSheetId="0">'1-QUAR'!$A$1:$N$205</definedName>
    <definedName name="Z_89363A37_9C11_4654_B5D5_1C6D46D3910E_.wvu.PrintArea" localSheetId="0" hidden="1">'1-QUAR'!$A$1:$N$205</definedName>
    <definedName name="Z_89363A37_9C11_4654_B5D5_1C6D46D3910E_.wvu.Rows" localSheetId="0" hidden="1">'1-QUAR'!$150:$151</definedName>
  </definedNames>
  <calcPr calcId="191029"/>
  <customWorkbookViews>
    <customWorkbookView name="JPF - Vista pessoal" guid="{89363A37-9C11-4654-B5D5-1C6D46D3910E}" mergeInterval="0" personalView="1" maximized="1" windowWidth="1436" windowHeight="687" tabRatio="670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8" i="1" l="1"/>
  <c r="H11" i="8" l="1"/>
  <c r="I6" i="8"/>
  <c r="I7" i="8"/>
  <c r="I8" i="8"/>
  <c r="I9" i="8"/>
  <c r="I10" i="8"/>
  <c r="I11" i="8"/>
  <c r="I5" i="8"/>
  <c r="G6" i="8"/>
  <c r="G7" i="8"/>
  <c r="G8" i="8"/>
  <c r="G9" i="8"/>
  <c r="G10" i="8"/>
  <c r="G11" i="8"/>
  <c r="G5" i="8"/>
  <c r="H6" i="8"/>
  <c r="H7" i="8"/>
  <c r="H8" i="8"/>
  <c r="H9" i="8"/>
  <c r="H10" i="8"/>
  <c r="H5" i="8"/>
  <c r="F11" i="8"/>
  <c r="M87" i="1"/>
  <c r="K65" i="1"/>
  <c r="K63" i="1"/>
  <c r="K43" i="1"/>
  <c r="K37" i="1"/>
  <c r="M37" i="1" s="1"/>
  <c r="K64" i="1"/>
  <c r="M66" i="1" s="1"/>
  <c r="K32" i="1"/>
  <c r="C11" i="8"/>
  <c r="E10" i="8"/>
  <c r="D10" i="8"/>
  <c r="E9" i="8"/>
  <c r="D9" i="8"/>
  <c r="E8" i="8"/>
  <c r="D8" i="8"/>
  <c r="E7" i="8"/>
  <c r="D7" i="8"/>
  <c r="E6" i="8"/>
  <c r="D6" i="8"/>
  <c r="E5" i="8"/>
  <c r="E11" i="8" s="1"/>
  <c r="D5" i="8"/>
  <c r="D11" i="8" s="1"/>
  <c r="K51" i="1" l="1"/>
  <c r="M51" i="1" s="1"/>
  <c r="L51" i="1" l="1"/>
  <c r="K50" i="1"/>
  <c r="M50" i="1" s="1"/>
  <c r="L50" i="1" l="1"/>
  <c r="M64" i="1"/>
  <c r="L64" i="1"/>
  <c r="M65" i="1" l="1"/>
  <c r="L65" i="1"/>
  <c r="H17" i="2" l="1"/>
  <c r="M44" i="1"/>
  <c r="M43" i="1"/>
  <c r="L43" i="1"/>
  <c r="H20" i="2" l="1"/>
  <c r="N61" i="1" l="1"/>
  <c r="L88" i="1" s="1"/>
  <c r="M63" i="1"/>
  <c r="L63" i="1"/>
  <c r="K57" i="1" l="1"/>
  <c r="M57" i="1" s="1"/>
  <c r="M58" i="1" l="1"/>
  <c r="L57" i="1" l="1"/>
  <c r="K49" i="1" l="1"/>
  <c r="M52" i="1" s="1"/>
  <c r="N45" i="1" s="1"/>
  <c r="M49" i="1" l="1"/>
  <c r="L49" i="1"/>
  <c r="J106" i="1"/>
  <c r="K112" i="1"/>
  <c r="K118" i="1" s="1"/>
  <c r="H16" i="2" l="1"/>
  <c r="L37" i="1" l="1"/>
  <c r="M38" i="1"/>
  <c r="M32" i="1" l="1"/>
  <c r="M33" i="1"/>
  <c r="L32" i="1"/>
  <c r="H19" i="2"/>
  <c r="C3" i="5"/>
  <c r="B3" i="5"/>
  <c r="C2" i="5"/>
  <c r="F23" i="2" l="1"/>
  <c r="H22" i="2" l="1"/>
  <c r="H25" i="2" s="1"/>
  <c r="H15" i="2"/>
  <c r="L118" i="1"/>
  <c r="L106" i="1"/>
  <c r="K106" i="1"/>
  <c r="I106" i="1"/>
  <c r="M105" i="1"/>
  <c r="M104" i="1"/>
  <c r="M103" i="1"/>
  <c r="M102" i="1"/>
  <c r="M101" i="1"/>
  <c r="M100" i="1"/>
  <c r="M106" i="1" l="1"/>
  <c r="B2" i="5"/>
  <c r="I87" i="1" l="1"/>
  <c r="C87" i="1"/>
  <c r="G88" i="1" l="1"/>
  <c r="I88" i="1" l="1"/>
  <c r="B88" i="1"/>
  <c r="C88" i="1" s="1"/>
  <c r="M88" i="1"/>
  <c r="B91" i="1" l="1"/>
</calcChain>
</file>

<file path=xl/sharedStrings.xml><?xml version="1.0" encoding="utf-8"?>
<sst xmlns="http://schemas.openxmlformats.org/spreadsheetml/2006/main" count="378" uniqueCount="250">
  <si>
    <t>DESIGNAÇÃO</t>
  </si>
  <si>
    <t>DESVIO</t>
  </si>
  <si>
    <t>JUSTIFICAÇÃO DE DESVIOS</t>
  </si>
  <si>
    <t>Eficácia</t>
  </si>
  <si>
    <t>Tolerância</t>
  </si>
  <si>
    <t>Eficiência</t>
  </si>
  <si>
    <t>Qualidade</t>
  </si>
  <si>
    <t>Total</t>
  </si>
  <si>
    <t>Despesas c/Pessoal</t>
  </si>
  <si>
    <t>Aquisições de Bens e Serviços</t>
  </si>
  <si>
    <t>Outras despesas correntes</t>
  </si>
  <si>
    <t>Peso</t>
  </si>
  <si>
    <t>Resultado</t>
  </si>
  <si>
    <t>A avaliação final do desempenho dos serviços é expressa qualitativamente pelas seguintes menções:</t>
  </si>
  <si>
    <t>peso dos parâmetros na avaliação final</t>
  </si>
  <si>
    <t>Avaliação final</t>
  </si>
  <si>
    <t>Indicadores</t>
  </si>
  <si>
    <t>QUALIDADE</t>
  </si>
  <si>
    <t>Exemplo:</t>
  </si>
  <si>
    <t>peso dos objetivos no respetivo parâmetro</t>
  </si>
  <si>
    <t>peso de cada objetivo na avaliação final</t>
  </si>
  <si>
    <t>Missão:</t>
  </si>
  <si>
    <t>Designação do Serviço|Organismo:</t>
  </si>
  <si>
    <t xml:space="preserve">Meta </t>
  </si>
  <si>
    <t>Valor Crítico</t>
  </si>
  <si>
    <t>Classificação</t>
  </si>
  <si>
    <t>NOTAS EXPLICATIVAS</t>
  </si>
  <si>
    <t>Satisfatório</t>
  </si>
  <si>
    <t>RECURSOS HUIMANOS</t>
  </si>
  <si>
    <t>RECURSOS FINANCEIROS</t>
  </si>
  <si>
    <t>Bom</t>
  </si>
  <si>
    <t>Insuficiente</t>
  </si>
  <si>
    <t>Desvio</t>
  </si>
  <si>
    <t>I. EXPRESSÃO QUALITATIVA DA AVALIAÇÃO DOS SERVIÇOS</t>
  </si>
  <si>
    <t>INDICADORES|FONTES DE VERIFICAÇÃO</t>
  </si>
  <si>
    <r>
      <t xml:space="preserve">a) Desempenho </t>
    </r>
    <r>
      <rPr>
        <b/>
        <sz val="10"/>
        <color indexed="63"/>
        <rFont val="Calibri"/>
        <family val="2"/>
      </rPr>
      <t>bom</t>
    </r>
    <r>
      <rPr>
        <sz val="10"/>
        <color indexed="63"/>
        <rFont val="Calibri"/>
        <family val="2"/>
      </rPr>
      <t>, atingiu</t>
    </r>
    <r>
      <rPr>
        <b/>
        <sz val="10"/>
        <color indexed="63"/>
        <rFont val="Calibri"/>
        <family val="2"/>
      </rPr>
      <t xml:space="preserve"> todos</t>
    </r>
    <r>
      <rPr>
        <sz val="10"/>
        <color indexed="63"/>
        <rFont val="Calibri"/>
        <family val="2"/>
      </rPr>
      <t xml:space="preserve"> os objetivos, </t>
    </r>
    <r>
      <rPr>
        <b/>
        <sz val="10"/>
        <color indexed="63"/>
        <rFont val="Calibri"/>
        <family val="2"/>
      </rPr>
      <t>superando alguns</t>
    </r>
    <r>
      <rPr>
        <sz val="10"/>
        <color indexed="63"/>
        <rFont val="Calibri"/>
        <family val="2"/>
      </rPr>
      <t xml:space="preserve">; </t>
    </r>
  </si>
  <si>
    <r>
      <t xml:space="preserve">b) Desempenho </t>
    </r>
    <r>
      <rPr>
        <b/>
        <sz val="10"/>
        <color indexed="63"/>
        <rFont val="Calibri"/>
        <family val="2"/>
      </rPr>
      <t>satisfatório</t>
    </r>
    <r>
      <rPr>
        <sz val="10"/>
        <color indexed="63"/>
        <rFont val="Calibri"/>
        <family val="2"/>
      </rPr>
      <t xml:space="preserve">, atingiu </t>
    </r>
    <r>
      <rPr>
        <b/>
        <sz val="10"/>
        <color indexed="63"/>
        <rFont val="Calibri"/>
        <family val="2"/>
      </rPr>
      <t>todos</t>
    </r>
    <r>
      <rPr>
        <sz val="10"/>
        <color indexed="63"/>
        <rFont val="Calibri"/>
        <family val="2"/>
      </rPr>
      <t xml:space="preserve"> os objetivos </t>
    </r>
    <r>
      <rPr>
        <b/>
        <sz val="10"/>
        <color indexed="63"/>
        <rFont val="Calibri"/>
        <family val="2"/>
      </rPr>
      <t>ou os mais relevantes</t>
    </r>
    <r>
      <rPr>
        <sz val="10"/>
        <color indexed="63"/>
        <rFont val="Calibri"/>
        <family val="2"/>
      </rPr>
      <t>;</t>
    </r>
  </si>
  <si>
    <r>
      <t xml:space="preserve">c) Desempenho </t>
    </r>
    <r>
      <rPr>
        <b/>
        <sz val="10"/>
        <color indexed="63"/>
        <rFont val="Calibri"/>
        <family val="2"/>
      </rPr>
      <t>insuficiente</t>
    </r>
    <r>
      <rPr>
        <sz val="10"/>
        <color indexed="63"/>
        <rFont val="Calibri"/>
        <family val="2"/>
      </rPr>
      <t xml:space="preserve">, </t>
    </r>
    <r>
      <rPr>
        <b/>
        <sz val="10"/>
        <color indexed="63"/>
        <rFont val="Calibri"/>
        <family val="2"/>
      </rPr>
      <t>não atingiu</t>
    </r>
    <r>
      <rPr>
        <sz val="10"/>
        <color indexed="63"/>
        <rFont val="Calibri"/>
        <family val="2"/>
      </rPr>
      <t xml:space="preserve"> os objetivos </t>
    </r>
    <r>
      <rPr>
        <b/>
        <sz val="10"/>
        <color indexed="63"/>
        <rFont val="Calibri"/>
        <family val="2"/>
      </rPr>
      <t>mais relevantes</t>
    </r>
    <r>
      <rPr>
        <sz val="10"/>
        <color indexed="63"/>
        <rFont val="Calibri"/>
        <family val="2"/>
      </rPr>
      <t>.</t>
    </r>
  </si>
  <si>
    <r>
      <t xml:space="preserve">REGRA: Para este efeito, são considerados </t>
    </r>
    <r>
      <rPr>
        <b/>
        <sz val="10"/>
        <color indexed="63"/>
        <rFont val="Calibri"/>
        <family val="2"/>
      </rPr>
      <t>objetivos mais relevantes</t>
    </r>
    <r>
      <rPr>
        <sz val="10"/>
        <color indexed="63"/>
        <rFont val="Calibri"/>
        <family val="2"/>
      </rPr>
      <t xml:space="preserve"> aqueles que, somando os pesos por ordem decrescente de contribuição para a avaliação final, perfaçam uma percentagem superior a 50%, resultante do apuramento de, pelo menos, metade dos objectivos.</t>
    </r>
  </si>
  <si>
    <t>Data:</t>
  </si>
  <si>
    <t>EFICÁCIA</t>
  </si>
  <si>
    <t>PESO:</t>
  </si>
  <si>
    <t>EFICIÊNCIA</t>
  </si>
  <si>
    <t>Peso:</t>
  </si>
  <si>
    <t xml:space="preserve">Taxa de Realização </t>
  </si>
  <si>
    <t>CÁLCULOS AUXILIARES|GRÁFICOS</t>
  </si>
  <si>
    <t>Orçamento de Funcionamento (OF)</t>
  </si>
  <si>
    <t>Orçamento de Investimento (OI)</t>
  </si>
  <si>
    <t>Outros Valores (OV)</t>
  </si>
  <si>
    <t>Total (OF+OI+OV)</t>
  </si>
  <si>
    <t>Planeado</t>
  </si>
  <si>
    <t>Executados</t>
  </si>
  <si>
    <t>Funcionamento</t>
  </si>
  <si>
    <t>Investimento</t>
  </si>
  <si>
    <t>PLANEADO (€)</t>
  </si>
  <si>
    <t>EXECUTADO</t>
  </si>
  <si>
    <t>Grau de concretização</t>
  </si>
  <si>
    <t>AVALIAÇÃO FINAL DO SERVIÇO/ORGANISMO</t>
  </si>
  <si>
    <t>Pontuação 
Planeada</t>
  </si>
  <si>
    <t>Pontuação 
Realizada</t>
  </si>
  <si>
    <t>Objetivos Estratégicos (OE):</t>
  </si>
  <si>
    <t>Mês (monitorização)</t>
  </si>
  <si>
    <t>Taxa de Realização do OOP1</t>
  </si>
  <si>
    <t>Taxa de Realização do OOP4</t>
  </si>
  <si>
    <t>Dirigentes - Direção intermédia e Chefes de equipa</t>
  </si>
  <si>
    <t>Assistente Operacional</t>
  </si>
  <si>
    <t>Taxa de Realização dos Objetivos Operacionais</t>
  </si>
  <si>
    <t>Taxa de Realização dos Parâmetros</t>
  </si>
  <si>
    <t>RELAÇÃO entre OBJETIVOS ESTRATÉGICOS e OBJETIVOS OPERACIONAIS</t>
  </si>
  <si>
    <t>Objetivo Estratégico 1</t>
  </si>
  <si>
    <t>Objetivo Estratégico 2</t>
  </si>
  <si>
    <t>Objetivo Estratégico 3</t>
  </si>
  <si>
    <t>Coordenador Técnico - (inclui Chefes de Secção)</t>
  </si>
  <si>
    <t xml:space="preserve">Versão: </t>
  </si>
  <si>
    <t>Comissão de Coordenação e Desenvolvimento Regional de Lisboa e Vale do Tejo (CCDR LVT)</t>
  </si>
  <si>
    <t>UERHP</t>
  </si>
  <si>
    <t>UERHR</t>
  </si>
  <si>
    <t>Pontuação</t>
  </si>
  <si>
    <t>UERH (Unidade Equivalente de Recursos Humanos) P (Planeados) R (Realizados)</t>
  </si>
  <si>
    <t>Dirigentes - Direção Superior (*)</t>
  </si>
  <si>
    <t>Objetivo Estratégico 4</t>
  </si>
  <si>
    <t>Objetivo Estratégico 5</t>
  </si>
  <si>
    <t>Indicador</t>
  </si>
  <si>
    <t>Forma de cálculo</t>
  </si>
  <si>
    <r>
      <rPr>
        <b/>
        <sz val="12"/>
        <rFont val="Calibri"/>
        <family val="2"/>
      </rPr>
      <t>3.</t>
    </r>
    <r>
      <rPr>
        <sz val="12"/>
        <rFont val="Calibri"/>
        <family val="2"/>
      </rPr>
      <t xml:space="preserve"> Compilação, consolidação e harmonização dos contributos prestados e respetiva aprovação pela gestão de topo.</t>
    </r>
  </si>
  <si>
    <r>
      <rPr>
        <b/>
        <sz val="12"/>
        <rFont val="Calibri"/>
        <family val="2"/>
      </rPr>
      <t xml:space="preserve">2. </t>
    </r>
    <r>
      <rPr>
        <sz val="12"/>
        <rFont val="Calibri"/>
        <family val="2"/>
      </rPr>
      <t>Recolha dos contributos de todas as unidades orgânicas.</t>
    </r>
  </si>
  <si>
    <t xml:space="preserve">Os objetivos mais relevantes são:    </t>
  </si>
  <si>
    <t>Integrado em Objetivo Relevante</t>
  </si>
  <si>
    <t xml:space="preserve"> (objetivos/indicadores) </t>
  </si>
  <si>
    <t>Objetivo Estratégico 6</t>
  </si>
  <si>
    <t xml:space="preserve"> (*) Inclui os 2 vogais não executivos, os 4 secretários técnicos afetos ao PORLisboa 2020 e o coordenador do Orgão das Dinâmicas Regionais</t>
  </si>
  <si>
    <t>Ind1</t>
  </si>
  <si>
    <t>Ind2</t>
  </si>
  <si>
    <t>Ind3</t>
  </si>
  <si>
    <t>Ind4</t>
  </si>
  <si>
    <t>Ind5</t>
  </si>
  <si>
    <t>Ind6</t>
  </si>
  <si>
    <t>Polaridade</t>
  </si>
  <si>
    <t>Negativa</t>
  </si>
  <si>
    <t>Positiva</t>
  </si>
  <si>
    <t>Descrição</t>
  </si>
  <si>
    <t>Observações e valor crítico</t>
  </si>
  <si>
    <r>
      <rPr>
        <b/>
        <sz val="12"/>
        <rFont val="Calibri"/>
        <family val="2"/>
        <scheme val="minor"/>
      </rPr>
      <t xml:space="preserve">6. </t>
    </r>
    <r>
      <rPr>
        <sz val="12"/>
        <rFont val="Calibri"/>
        <family val="2"/>
        <scheme val="minor"/>
      </rPr>
      <t>Formas de cálculo dos indicadores, descrição e observações</t>
    </r>
  </si>
  <si>
    <t xml:space="preserve">Execução global </t>
  </si>
  <si>
    <t>Assegurar a coordenação e a articulação das diversas políticas setoriais de âmbito regional, bem como executar as políticas de ambiente, ordenamento do território e cidades, de incentivos do Estado à comunicação social  e apoiar tecnicamente as autarquias locais e as suas associações, ao nível da respetiva área geográfica de atuação</t>
  </si>
  <si>
    <t>OOP1</t>
  </si>
  <si>
    <t>OOP2</t>
  </si>
  <si>
    <t>OOP3</t>
  </si>
  <si>
    <t>OOP4</t>
  </si>
  <si>
    <t>OOP5</t>
  </si>
  <si>
    <t>Taxa de Realização do OOP3</t>
  </si>
  <si>
    <t>corrigir</t>
  </si>
  <si>
    <t>Prazo de elaboração do documento (medido em dias úteis)</t>
  </si>
  <si>
    <t>Ind 2: Filedoc (gestor documental)/SiiD</t>
  </si>
  <si>
    <t>Ind 1:  Filedoc (gestor documental)/SiiD</t>
  </si>
  <si>
    <t>Técnico Superior - (inclui Especialistas de Informática)</t>
  </si>
  <si>
    <t>Assistente Técnico (Inclui Técnicos de Informática ,Vigilantes da Natureza e FTO)</t>
  </si>
  <si>
    <t>Taxa de Realização do OOP5</t>
  </si>
  <si>
    <t>OOP6</t>
  </si>
  <si>
    <t>sim</t>
  </si>
  <si>
    <t>OE1: [VISÃO] Acertar a construção de uma região capital europeia, em alinhamento com o Green Deal da U.E. e os ODS das Nações Unidas, inserida num quadro de rotas e plataformas internacionais, que prioriza a valorização das pessoas e do território na construção de um futuro sustentável, alicerçado na competitividade e na inovação, na coesão social, na gestão eficiente dos recursos e do capital natural, na cultura, no cosmopolitismo, na mobilidade sustentável e no desenvolvimento integrado e policêntrico do território</t>
  </si>
  <si>
    <t>OE3: [GOVERNANÇA] Assegurar a articulação e a cooperação intersectorial e regional, entre as políticas públicas e a iniciativa privada, contribuindo para a recuperação económica, os processos de convergência e competitividade, a modernização e digitalização e o reequilíbrio do urbano com a natureza</t>
  </si>
  <si>
    <t>OE5: [COOPERAÇÃO EM REDE] Organizar e a participar em redes no contexto da competitividade e cooperação local, regional, nacional, orientada para a afirmação institucional e para a capacitação interna, no quadro global de concretização da Estratégia Regional de Lisboa 2030, bem como na cooperação de Programas Europeus</t>
  </si>
  <si>
    <t>OE6: [EFICIÊNCIA] Melhorar o desempenho organizacional, através de serviços de excelência</t>
  </si>
  <si>
    <t>Realizado
2020</t>
  </si>
  <si>
    <t>Taxa de execução  do PORLisboa 2020</t>
  </si>
  <si>
    <t>Taxa de Realização do OOP2</t>
  </si>
  <si>
    <t>não</t>
  </si>
  <si>
    <t>OOP4:  Otimizar a aplicação dos Fundos Estruturais na Região</t>
  </si>
  <si>
    <t>Ind7</t>
  </si>
  <si>
    <t>X</t>
  </si>
  <si>
    <t>Ind 4:  SI LISBOA2020/SiiD</t>
  </si>
  <si>
    <t>Ind5:   SI LISBOA2020/SiiD</t>
  </si>
  <si>
    <t>O4|Ind.5: Taxa de execução do PORLisboa 2020</t>
  </si>
  <si>
    <t>Ind 3: Filedoc (gestor documental)/SiiD</t>
  </si>
  <si>
    <t>Ind8</t>
  </si>
  <si>
    <t>Grau de satisfação alcançado dos inquéritos de satisfação dos stakeholders</t>
  </si>
  <si>
    <t>OBJETIVOS MAIS RELEVANTES- por autalizar-aguarda orientações</t>
  </si>
  <si>
    <t>Ind 8: Filedoc (gestor documental) /SiiD</t>
  </si>
  <si>
    <t>Ind 9: Filedoc (gestor documental) /SiiD</t>
  </si>
  <si>
    <r>
      <rPr>
        <b/>
        <sz val="12"/>
        <rFont val="Calibri"/>
        <family val="2"/>
      </rPr>
      <t xml:space="preserve">b) </t>
    </r>
    <r>
      <rPr>
        <sz val="12"/>
        <rFont val="Calibri"/>
        <family val="2"/>
      </rPr>
      <t>o cruzamento dos 6 Objetivos Estratégicos</t>
    </r>
  </si>
  <si>
    <t>Ind9</t>
  </si>
  <si>
    <r>
      <t xml:space="preserve">Grau de satisfação dos inquéritos de satisfação dos stakeholders externos </t>
    </r>
    <r>
      <rPr>
        <sz val="8"/>
        <color theme="4"/>
        <rFont val="Calibri"/>
        <family val="2"/>
        <scheme val="minor"/>
      </rPr>
      <t/>
    </r>
  </si>
  <si>
    <t>Percentagem de decisões com um desvio não superior a 10% face ao prazo estabelecido nos avisos</t>
  </si>
  <si>
    <t>Ind10</t>
  </si>
  <si>
    <t>O4|Ind.6: Percentagem de decisões com um desvio não superior a 10% face ao prazo estabelecido nos avisos</t>
  </si>
  <si>
    <t>Trata-se de um indicador para ser comparado entre unidades homogéneas. A execução do presente indicador permite avaliar a eficácia quanto à aceleração da execução do PORLisboa, nomeadamente não ultrapassar as metas/prazos definidos nos avisos de abertura. A forma de cálculo corresponde  ao rácio entre o N.º de decisões com um desvio não superior a 10% face ao prazo estabelecido nos avisos / N.º de decisões totais x 100</t>
  </si>
  <si>
    <t>O4|Ind.4: Taxa de cumprimento da regra N+3 do PORLisboa 2020</t>
  </si>
  <si>
    <t xml:space="preserve"> Taxa de cumprimento da regra N+3 do PORLisboa 2020</t>
  </si>
  <si>
    <t>Ind 10: Filedoc (gestor documental) /SiiD</t>
  </si>
  <si>
    <t>Ind 6:  SI LISBOA2020/SiiD</t>
  </si>
  <si>
    <t>OOP6: Implementar medidas propostas no art.º28º da LOE 2021, no que se refere à boa gestão dos trabalhadores, à simplificação de processos administrativos e à avaliação pelos cidadãos</t>
  </si>
  <si>
    <t xml:space="preserve">No âmbito da LOE para 2021, devem os serviços inscrever no respetivo QUAR objetivos de Boa Gestão dos Trabalhadores, designadamente, no domínio da Conciliação da Vida Pessoal, Profissional e Familiar. (alínea a) do artº 28º)
Para este efeito, os organismos devem proporcionar aos seus trabalhadores as condições para uma melhor organização e gestão dos tempos de trabalho e não trabalho, nomeadamente, a autorização para usufruto de um horário de trabalho adaptado às necessidades da pessoa e a definição do local para o desempenho das funções e prestação do trabalho
</t>
  </si>
  <si>
    <t xml:space="preserve">No âmbito a da LOE para 2021, devem os serviços inscrever no respetivo QUAR objetivos referentes à avaliação pelos cidadãos, em particular nos serviços que tenham atendimento público ou prestem serviço direto a cidadãos e empresas.  ( alínea c) do artº 28º )
Com o objetivo de aproximar e reforçar a ligação entre as CCDR e AG às comunidades, assume-se o grau de satisfação dos utilizadores/nível de qualidade do serviço prestado como uma métrica de extrema relevância, constituindo um instrumento de melhoria dos serviços. Por norma este índice é aferido através de inquéritos/questionários ou outros instrumentos de auscultação de opinião, e visa avaliar a opinião dos utilizadores. 
</t>
  </si>
  <si>
    <t>Pedidos favoráveis a horários adaptados e trabalho remoto/Total de pedidos de horários adaptados e trabalho remoto x 100</t>
  </si>
  <si>
    <t>Taxa de Realização do OOP6</t>
  </si>
  <si>
    <t>Nº de municípios da Lezíria do Tejo e da AML com informação remetida para carregamento na Plataforma T-INVEST / Total de municípios da Lezíria do Tejo e AML (29) x 100</t>
  </si>
  <si>
    <t>OOP1: Alterar/Rever os Planos Regionais de Ordenamento do Território</t>
  </si>
  <si>
    <t>Realizado
2021</t>
  </si>
  <si>
    <t>Meta 2022</t>
  </si>
  <si>
    <t>4.13</t>
  </si>
  <si>
    <t>3.84</t>
  </si>
  <si>
    <t xml:space="preserve"> OE2 Dinamizar os atores, as instituições e as empresas no quadro de uma participação ativa, promovendo sinergias e concertação, com foco em áreas emergentes (digital, saúde, circularidade) e com forte incidência territorial (no ordenamento, no ambiente e no desenvolvimento regional)</t>
  </si>
  <si>
    <t xml:space="preserve"> OE4:[POLÍTICAS ESTRUTURAIS]  Atualizar o quadro de referência em matéria de política de ordenamento do território à escala regional e contribuir para o cumprimento dos objetivos estratégicos, ampliando o impacto das políticas públicas estruturantes, nomeadamente da RIS3 Lisboa 2021 2027 (Estratégia Regional de Especialização Inteligente), agilizando a execução eficaz dos fundos comunitários e respetiva monitorização e a dinamização da aplicação do PRR (Programa de Recuperação e Resiliência)</t>
  </si>
  <si>
    <t>Objetivos Operacionais (OOP) QUAR 2022</t>
  </si>
  <si>
    <t>QUAR 2022</t>
  </si>
  <si>
    <t>% de municípios da Lezíria do Tejo e da AML  com informação remetida para carregamento na Plataforma Informática (medida #143 SIMPLEX): T-INVEST</t>
  </si>
  <si>
    <t xml:space="preserve">No âmbito da LOE para 2021, devem os serviços inscrever no respetivo QUAR objetivos referentes a medidas Simplex, cuja implementação sejam responsabilidade do organismo.(alínea b) do artº 28 )
Neste contexto, assume particular relevância a monitorização da execução da Plataforma T-Invest (medida #143 SIMPLEX). Inserida na estratégia nacional de valorização e aumento de competitividade dos territórios, esta solução tecnológica constitui-se num instrumento que agrega, sistematiza e divulga a soma dos benefícios disponibilizados pelas autarquias a empreendedores e famílias. Os dados recolhidos pela CCDRLVT dizem respeito a 29 municípios:    18 da Área Metropolitana de Lisboa 11 municípios da região da Lezíria do Tejo
</t>
  </si>
  <si>
    <t>(Total do Valor Executado/Total do Valor Programado para o PORLisboa2020) x 100</t>
  </si>
  <si>
    <t xml:space="preserve">% de aprovação de requerimentos elegíveis, relativos à organização do tempo de trabalho e que visam a conciliação da vida profissional, familiar e pessoal </t>
  </si>
  <si>
    <t>Prazo de elaboração dos contributos para alteração/revisão dos Planos Regionais de Ordenamento do Território</t>
  </si>
  <si>
    <t>A alteração do quadro legal do ordenamento do território ocorrida entre 2014 e 2015 associada à publicação em 2019 do novo Programa Nacional da Política de Ordenamento do Território, estabelece e cria as bases necessárias para o processo de alteração dos Planos Regionais de Ordenamento do Território (PROT) e a obrigatória recondução a Programas Regionais de Ordenamento do Território.
Este novo referencial constitui um motivacional necessário para a atualização dos instrumentos estratégicos em matéria de política de ordenamento do território da Região de Lisboa e Vale do Tejo.
Dando continuidade ao trabalho iniciado em 2021 e tendo em vista a preparação da documentação de base que servirá para um futuro processo de revisão dos PROT, será elaborado um diagnóstico estratégico e será preparado um quadro de referência para as opções estratégicas.
Cronograma:
- diagnóstico estratégico (1.º semestre)
- quadro de referência para as opções estratégicas (2º semestre)</t>
  </si>
  <si>
    <t>OOP5: Desenvolver ações de fiscalização no âmbito das competências da CCDR</t>
  </si>
  <si>
    <t>Taxa de realização  de  ações de fiscalização integradas no Plano Nacional de Fiscalização Ambiental - PNFIA 2022</t>
  </si>
  <si>
    <t>Nº de ações de fiscalização realizadas/ Nº de ações planeadas para 2022</t>
  </si>
  <si>
    <t>OOP3:  Contribuir para a preparação do próximo período de programação</t>
  </si>
  <si>
    <t>Prazo de elaboração do Programa Operacional Regional de Lisboa  para o período 2021-2027</t>
  </si>
  <si>
    <t>Prazo de elaboração do Relatório anual do mandato</t>
  </si>
  <si>
    <t>OOP2:  Participar na Comissão do Arco Atlântico, dentro do mandato de Vice Presidência, liderando o Grupo de Trabalho da Estratégia Marítima Atlântica</t>
  </si>
  <si>
    <t>O2|Ind.2: Prazo de elaboração do Relatório anual do mandato</t>
  </si>
  <si>
    <t>O3|Ind.3:Prazo de elaboração do Programa Operacional Regional de Lisboa  para o período 2021-2027</t>
  </si>
  <si>
    <t xml:space="preserve">A Vice-Presidência do Arco Atlântico, numa iniciativa que contribui para o fortalecimento da visibilidade internacional da região, iniciou em Outubro de 2020, com um mandato 2 anos.
Pretende-se: tirar o máximo partido dos novos instrumentos e políticas da UE em benefício das Regiões Atlânticas; impulsionar o desenvolvimento e implementação da Estratégia Marítima Atlântica e do seu Plano de Ação 2.0; evoluir para a adoção de uma Estratégia Macrorregional; e aumentar a visibilidade da Comissão Arco Atlântico perante os novos membros e as instituições da EU;
Neste âmbito, assumimos a coordenação do Grupo de Trabalho da Estratégia Marítima Atlântica, com o objetivo de intensificar a cooperação, aumentar as parcerias, procurar o envolvimento das regiões na governação da Estratégia Atlântica e do seu Plano de Ação 2.0.
Pretende-se também explorar sinergias entre as estratégias regionais de especialização inteligente tendo em vista a identificação de ações conjuntas que concorram para a implementação do plano de ação, procurando-se ainda identificar fontes de financiamento.
Cronograma:
30 abril – memorando sobre informação de contexto
30 agosto – relatório de acompanhamento, programa de atividades na ótica do cumprimento do mandato
15 dezembro – relatório anual do mandato
</t>
  </si>
  <si>
    <t xml:space="preserve">O documento POR Lisboa 2027 estabelece os eixos, prioridades e linhas de intervenção a executar pelo Instrumento Financeiro com incidência na AML, designado por Programa Regional de Operacional de Lisboa, previsto no próximo período programático do quadro comunitário, que traduz em termos operacionais a componente estratégica definida na ERL2030 (Estratégia Regional de Lisboa) e na RIS3 Lisboa 2021 2027 (Estratégia Regional de Especialização Inteligente). É desenvolvido no quadro de uma estreita articulação com a programação do Plano de Recuperação e Resiliência, maximizando, assim, as sinergias e complementaridades entre as duas mais importantes fontes de financiamento europeu das políticas públicas para a próxima década. Procura assegurar sinergias e complementaridades com outras fontes de financiamento europeu, como sejam o Mecanismo Interligar a Europa, o Invest EU, o Horizonte Europa, o Programa Life e o Programa Europa Digital, bem como fontes de financiamento nacional, como sejam o Fundo Ambiental, o Fundo de Inovação, Tecnologia e Economia Circular ou os benefícios fiscais ao investimento.
Este trabalho decorre da Resolução do Conselho de Ministros n.º 97/2020, de 13 de novembro de 2020, que estabiliza um conjunto de princípios orientadores do Acordo de Parceria 2021 -2027, mas depende da aprovação pela Comissão Europeia do Acordo de Parceria. Beneficia da experiência de aplicação do Portugal 2020 e explora as possibilidades previstas nas propostas regulamentares europeias, mediante um processo de concertação interna (ao nível das entidades nacionais) e de negociação com a Comissão Europeia (em articulação com a ADC e MCT), que ditará o ajustamento final da proposta aprovada.
Cronograma
15 Maio – proposta do documento (medido com o envio para a Presidência).
15 Agosto – documento final (medido com o envio para a Presidência).
</t>
  </si>
  <si>
    <t>Não existe referência para o valor crítico.  Para a meta de 15 de agosto,  que corresponde a 156 dias úteis  e com uma tolerância de 10 dias úteis, tratando-se de um indicador com polaridade negativa, o valor crítico proposto  corresponde a  110 dias  úteis  e resulta do seguinte cálculo: (156-10)*0,75,</t>
  </si>
  <si>
    <t>87,5%</t>
  </si>
  <si>
    <t xml:space="preserve">A CCDRLVT prossegue, no âmbito da respetiva circunscrição territorial, as atribuições de Execução, avaliação e fiscalização, das políticas de ambiente e de ordenamento do território competindo-lhe fiscalizar no domínio do ambiente e do ordenamento do território:
• As emissões de poluentes para a atmosfera ou para o solo e proteção e melhoria da qualidade do ar e do solo;
• O licenciamento ambiental;
• A exposição ao ruído ambiente emitido por atividades ruidosas permanentes e por infraestruturas de transporte;
• As operações de gestão de resíduos;
• A exploração de massas minerais;
• A conservação da natureza e da biodiversidade, nas áreas da Rede Natura 2000;
• O cumprimento, ao nível regional, da legislação em vigor sobre ordenamento do território, nomeadamente no que respeita aos instrumentos de gestão territorial e aos regimes territoriais especiais.
O planeamento e registo da execução das acções de fiscalização decorrentes do exercício destas competências é vertido para o Plano Nacional de Fiscalização e Inspeção Ambiental (PNFIA). Este Plano promove de foram integrada, com base anual e a nível nacional, a acção coordenada da Inspeção Geral do Mar, do Ambiente e do Ordenamento do Território, da Agência Portuguesa do Ambiente, da Direção Geral de Energia e Geologia e das cinco Comissões de Coordenação e Desenvolvimento Regional, permitindo acompanhar e aferir a efectiva execução das acções planeadas.
</t>
  </si>
  <si>
    <t xml:space="preserve">O somatório dos 3  objetivos operacionais mais relevantes (&gt;=metade  dos 6) representa 82,5% do peso total. O resultado obtido é apurado através de: a) ponderação do peso de cada objetivo operacional no total ; b) tendo em conta o peso de cada objetivo operacional no total, são agregados os 3objetivos de maior peso:1 de eficácia e 1 de eficiência e 1 de qualidade que representam mais de 50%, nomeadamente, 82,5% (15%+17,5%50%=85%).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</si>
  <si>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N.º de decisões com um desvio não superior a 10% face ao prazo estabelecido nos avisos publicados no ano 2022/ N.º de decisões totais x 100</t>
  </si>
  <si>
    <t>Memória descritiva QUAR 2022</t>
  </si>
  <si>
    <t>Passos para a construção do QUAR 2022:</t>
  </si>
  <si>
    <r>
      <rPr>
        <b/>
        <sz val="12"/>
        <rFont val="Calibri"/>
        <family val="2"/>
      </rPr>
      <t xml:space="preserve">1. </t>
    </r>
    <r>
      <rPr>
        <sz val="12"/>
        <rFont val="Calibri"/>
        <family val="2"/>
      </rPr>
      <t>Definição de metodologia a seguir para a elaboração e apresentação dos instrumentos de gestão previsional: Plano de Atividades 2022 e QUAR 2022</t>
    </r>
  </si>
  <si>
    <r>
      <rPr>
        <b/>
        <sz val="12"/>
        <rFont val="Calibri"/>
        <family val="2"/>
      </rPr>
      <t xml:space="preserve">4. </t>
    </r>
    <r>
      <rPr>
        <sz val="12"/>
        <rFont val="Calibri"/>
        <family val="2"/>
      </rPr>
      <t>Seleção dos objetivos operacionais/indicadores para integração do QUAR 2022, tendo em conta:</t>
    </r>
  </si>
  <si>
    <r>
      <rPr>
        <b/>
        <sz val="12"/>
        <rFont val="Calibri"/>
        <family val="2"/>
      </rPr>
      <t>a)</t>
    </r>
    <r>
      <rPr>
        <sz val="12"/>
        <rFont val="Calibri"/>
        <family val="2"/>
      </rPr>
      <t xml:space="preserve"> a relevância dos mesmos para o ciclo de gestão de 2022</t>
    </r>
  </si>
  <si>
    <r>
      <rPr>
        <b/>
        <sz val="12"/>
        <rFont val="Calibri"/>
        <family val="2"/>
      </rPr>
      <t xml:space="preserve">c) </t>
    </r>
    <r>
      <rPr>
        <sz val="12"/>
        <rFont val="Calibri"/>
        <family val="2"/>
      </rPr>
      <t>o envolvimento de todas as unidades orgânicas (DSOT, DSA, DSDR,  DSF, DSAJAL, DSCGAF, DDRI, PORLisboa2020 e Orgão de Acompanhamento das Dinâmicas Regionais).</t>
    </r>
  </si>
  <si>
    <t>Considerando que existe histórico, propõe-se como meta o grau de satisfação atingido nos último ano(2021) deduzido da tolerância (0,50). Como valor crítico coloca-se  o melhor grau alcançado: 4,13. (NOTA: O grau de satisfação dos inquériros de satisfação varia entre 1 e 5)</t>
  </si>
  <si>
    <t>Não existe referência para o valor crítico.  O histórico é pouco significativo, uma vez que a plataforma ainda não se encontra operacional, pelo que se propõe a meta de  75% com uma tolerância de 10%. O apuramento do valor critico  resulta , por definição,  do seguinte cálculo: (75+10)*1,25 e corresponde a 100% ( máximo a alcançar)</t>
  </si>
  <si>
    <t>Não existe referência para o valor crítico.  Para a meta de 15 de dezembro,  que corresponde a 240 dias úteis  e com uma tolerância de 10 dias úteis, tratando-se de um indicador com polaridade negativa, o valor crítico proposto  corresponde a  173 dias  úteis  e resulta do seguinte cálculo: (240-10)*0,75,</t>
  </si>
  <si>
    <t>Considerando que existe histórico e tratando-se de um indicador com polaridade positiva, propõe-se como meta 80%, atendendo ao apuramento na presente data. Como valor crítico coloca-se o mlehor valor alcançado nos últimos dois anos</t>
  </si>
  <si>
    <t>OOP6:   Implementar medidas propostas no art.º25º da LOE 2021, no que se refere à boa gestão dos trabalhadores, à simplificação de processos administrativos e à avaliação pelos cidadãos</t>
  </si>
  <si>
    <r>
      <rPr>
        <b/>
        <sz val="12"/>
        <rFont val="Calibri"/>
        <family val="2"/>
      </rPr>
      <t>5.</t>
    </r>
    <r>
      <rPr>
        <sz val="12"/>
        <rFont val="Calibri"/>
        <family val="2"/>
      </rPr>
      <t xml:space="preserve"> Soma dos 3 objetivos operacionais mais relevantes (&gt;=metade dos 6 objetivos) representando 82,5% do peso total. O resultado obtido foi apurado através de: a) ponderação do peso de cada objetivo operacional no total ; b) tendo em conta o peso de cada objetivo operacional no total, são agregados os 3 objetivos de maior peso: 1 de eficácia (OOP3) e 1 de eficiência (OOP4) e 1 de qualidade (OOP6) e que representam mais de 50%, nomeadamente, 82.5% (15%+17,5%+50% =82.5%).                   </t>
    </r>
  </si>
  <si>
    <t>Dotação Inicial</t>
  </si>
  <si>
    <t xml:space="preserve">Cativações </t>
  </si>
  <si>
    <t>Dotação Corrigida</t>
  </si>
  <si>
    <t>Despesas de Capital</t>
  </si>
  <si>
    <t>Outras despesas correntes - PRR</t>
  </si>
  <si>
    <t>Outros valores</t>
  </si>
  <si>
    <t>Objetivos mais relevantes sombreados a azul</t>
  </si>
  <si>
    <t>Pontuação efetivos Planeados para 2022</t>
  </si>
  <si>
    <t>Recursos Humanos</t>
  </si>
  <si>
    <t>Pontuação
(a)</t>
  </si>
  <si>
    <t>N.º de efetivos planeados 
(Mapa de Pessoal 2022)</t>
  </si>
  <si>
    <t>Pontuação Final</t>
  </si>
  <si>
    <t>(b)</t>
  </si>
  <si>
    <t>(c) = (229 x b)</t>
  </si>
  <si>
    <t>(d) =  (a x b)</t>
  </si>
  <si>
    <t>Dirigentes - Direção Superior  (*)</t>
  </si>
  <si>
    <t xml:space="preserve">Dirigentes - Direção Intermédia </t>
  </si>
  <si>
    <t>Técnico Superior ( Inclui  Especialistas de Informática)</t>
  </si>
  <si>
    <t xml:space="preserve">Coordenador Técnico </t>
  </si>
  <si>
    <t>Assistente Técnico  (inclui Vigilantes da natureza ,  e Técnicos de informática)</t>
  </si>
  <si>
    <t xml:space="preserve">Assistente Operacional </t>
  </si>
  <si>
    <t>Total:</t>
  </si>
  <si>
    <t>Unidade Equivalente de Recursos Humanos Planeados (UERHP) - 2022</t>
  </si>
  <si>
    <t>Previsão de nº de efetivos no Serviço e exercer funções em
31.dezembro.2021</t>
  </si>
  <si>
    <t>(*) Inclui 4 Secretários Técnicos,  2vogais não executivos afetos ao PORLisboa 2020 e 1 Coordenador do Orgâo das Dinâmicas Regionais</t>
  </si>
  <si>
    <t>Tutela:</t>
  </si>
  <si>
    <t>Ministério da Coesão Territorial</t>
  </si>
  <si>
    <t>Ciclo de gestão: QUAR 2022</t>
  </si>
  <si>
    <t>Valor Fundo acumulado dos pedidos de pagamento intermédios submetidos pela Autoridade de Gestão do PORLisboa 2020 acumulados até 31.dez.2022/ valor fundo acumulado exigido para o cumprimento do N+3 no ano 2022 que corresponde a´485.296.915,84€</t>
  </si>
  <si>
    <t xml:space="preserve">   Trata-se de um indicador para ser comparado entre unidades homogéneas. A execução do presente indicador garante o cumprimento da meta financeira do  N+3 para o PORLisboa 2020.A forma de cálculo corresponde ao rácio entre o valor fundo (FEDER e FSE) acumulado dos pedidos de pagamento intermédios submetidos à ADC até 31 dezembro 2022 sobre  o valor fundo exigido para o cumprimento da meta financeira do N+3 e que corresponde a  485.296.915,84</t>
  </si>
  <si>
    <t xml:space="preserve"> Tratando-se de um indicador com  polaridade positiva, propõe-se como  meta  o valor de 75%, com uma tolerância de 10%. (Na presente data o valor é de 57%), atendendo à fase de encerramento do PORLisboa, a taxa de execução no ano 2022 tem de ter um incremento equivalente ao do ano 2021, ficando o ano 2023 para execução final dos restantes 25%.Para o apuramento do valor crítico considerou-se  100%, que resulta da definição de valor critico:(75%+10%)*1,25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</si>
  <si>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Trata-se de um indicador para ser comparado entre unidades homogéneas. A execução do presente indicador garante o cumprimento da meta financeira da taxa de execução para o PORLisboa 2020. A forma de cálculo corresponde ao rácio entre o valor fundo (FEDER e FSE)  executado acumulado nos pedidos de pagamento até 31 dezembro 2022 sobre  o valor fundo programado no Programa e que corresponde a 612.810.587€.
</t>
  </si>
  <si>
    <t xml:space="preserve">Tratando-se de um indicador com  polaridade positiva, propõe-se como  meta  o valor de 30%, com uma tolerância de 10%, atendendo a que se prevê a decisão do novo quadro comunitário e adaptação das estruturas de gestão às novas regras, prevê-se que possam ocorrer desvios no prazo de decisão. No ano 2022, prevê-se que sejam igualmente registadas as decisões do sistema de incentivos cujo processo de análise é complexo e moroso, dependendo em muitos casos dos Organismos intermédios e não só da AG. Para o apuramento do valor crítico considerou-se  50%, que resulta da definição de valor critico:(30%+10%)*1,25 </t>
  </si>
  <si>
    <t>Tratando-se de um indicador com  polaridade positiva, propõe-se como  meta  o valor de135%, com uma tolerância de 0%. (Na presente data o valor é de 144%), atendendo a que o ano de 2021 a regra do n+3 foi diferente do previsto, pois foi possível passar temporariamente a taxa de cofinanciamento de 50% para 100% devido ao COVID ( o que justifica os 139%), no ano de 2022 a taxa volta a ter um valor inferior. O facto de se exceder os 100% na meta resulta das necessidades de otimização da certificação de despesa, e de efetuar pedidos de pagamento à Comissão, aproximando-a dos valores efetivamente executados pelos beneficiários. Como valor critico propõe-se 144%, o melhor resultado alcançado</t>
  </si>
  <si>
    <t>versão Final</t>
  </si>
  <si>
    <r>
      <t xml:space="preserve">a) Os dias de meta e tolerância são considerados "dias úteis".                                                                                                                                                                                                                                                                                                                                                                                                                                                                                                                                                                                                                                                             b) Fórmulas de cálculo dos indicadores: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1 - data/prazo (medido em dias úteis)                                                                                              </t>
    </r>
    <r>
      <rPr>
        <i/>
        <sz val="10"/>
        <color theme="1" tint="0.499984740745262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 tint="0.34998626667073579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2-</t>
    </r>
    <r>
      <rPr>
        <i/>
        <sz val="10"/>
        <color rgb="FFFF0000"/>
        <rFont val="Calibri"/>
        <family val="2"/>
        <scheme val="minor"/>
      </rPr>
      <t xml:space="preserve"> </t>
    </r>
    <r>
      <rPr>
        <i/>
        <sz val="10"/>
        <color theme="1" tint="0.499984740745262"/>
        <rFont val="Calibri"/>
        <family val="2"/>
        <scheme val="minor"/>
      </rPr>
      <t xml:space="preserve"> data/prazo (medido em dias úteis)     </t>
    </r>
    <r>
      <rPr>
        <i/>
        <sz val="10"/>
        <color theme="1" tint="0.34998626667073579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3-  data/prazo (medido em dias úteis)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 tint="0.499984740745262"/>
        <rFont val="Calibri"/>
        <family val="2"/>
        <scheme val="minor"/>
      </rPr>
      <t xml:space="preserve">Indicador 4- Valor Fundo acumulado dos pedidos de pagamento intermédios submetidos pela Autoridade de Gestão do PORLisboa 2020 acumulados até 31.dez.2022/ valor fundo acumulado exigido para o cumprimento do N+3 no ano 2022  </t>
    </r>
    <r>
      <rPr>
        <i/>
        <sz val="10"/>
        <color theme="5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 tint="0.499984740745262"/>
        <rFont val="Calibri"/>
        <family val="2"/>
        <scheme val="minor"/>
      </rPr>
      <t xml:space="preserve">Indicador 5 - (Total do Valor Executado/Total do Valor Programado para o PORLisboa2020) x 100    </t>
    </r>
    <r>
      <rPr>
        <i/>
        <sz val="10"/>
        <color theme="5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 tint="0.499984740745262"/>
        <rFont val="Calibri"/>
        <family val="2"/>
        <scheme val="minor"/>
      </rPr>
      <t xml:space="preserve">Indicador 6-  N.º de decisões com um desvio não superior a 10% face ao prazo estabelecido nos avisos publicados no ano 2022/ N.º de decisões totais x 100        </t>
    </r>
    <r>
      <rPr>
        <i/>
        <sz val="10"/>
        <color theme="5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 tint="0.499984740745262"/>
        <rFont val="Calibri"/>
        <family val="2"/>
        <scheme val="minor"/>
      </rPr>
      <t xml:space="preserve">           </t>
    </r>
    <r>
      <rPr>
        <i/>
        <sz val="10"/>
        <color theme="5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 tint="0.499984740745262"/>
        <rFont val="Calibri"/>
        <family val="2"/>
        <scheme val="minor"/>
      </rPr>
      <t>Indicador 7 - Nº de ações de fiscalização realizadas/ Nº de ações planeadas para 2022
In</t>
    </r>
    <r>
      <rPr>
        <i/>
        <sz val="10"/>
        <color theme="1" tint="0.34998626667073579"/>
        <rFont val="Calibri"/>
        <family val="2"/>
        <scheme val="minor"/>
      </rPr>
      <t xml:space="preserve">dicador 8- Pedidos favoráveis a trabalho remoto e horários adaptados /Total de pedidos de trabalho remoto e horários adaptadosx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9-  NNº de municípios da Lezíria do Tejo e da AML com informação remetida para carregamento na Plataforma T-INVEST / Total de municípios da Lezíria do Tejo e AML (29) x 100                                                                                                                                                                                                                                                              Indicador 10-  Grau de satisfação alcançado dos inquéritos de satisfação dos stakeholders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</si>
  <si>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Ind 7: Filedoc (gestor documental) /SiiD</t>
  </si>
  <si>
    <t>O5|Ind 7: Taxa de realização  de  ações de fiscalização integradas no Plano Nacional de Fiscalização Ambiental - PNFIA 2022</t>
  </si>
  <si>
    <t xml:space="preserve">O6|Ind8: % de aprovação de requerimentos elegíveis, relativos à organização do tempo de trabalho e que visam a conciliação da vida profissional, familiar e pessoal </t>
  </si>
  <si>
    <t>O6|Ind9: % de municípios da Lezíria do Tejo e da AML  com informação remetida para carregamento na Plataforma Informática (medida #143 SIMPLEX): T-INVEST</t>
  </si>
  <si>
    <t>O6|Ind10: Grau de satisfação dos inquéritos de satisfação dos stakeholders externos</t>
  </si>
  <si>
    <t>20$</t>
  </si>
  <si>
    <t>30$</t>
  </si>
  <si>
    <t>Trata-se de um indicador com polaridade positiva. Propõr-se-se    umameta de 20%, com uma tolerância de 15%, O histórico é pouco significativo, uma vez que só a partir de 1 de outubro 2021 é que, no contexto da pandemia, o teletrabalho deixou de ser recomendado. O apuramento do valor critico corresponde a 43,7% e resulta , por definição,  do seguinte cálculo: (20+15)*1,25</t>
  </si>
  <si>
    <t>O1|Ind.1: Prazo de elaboração dos contributos para alteração/revisão dos Planos Regionais de Ordenamento do Território</t>
  </si>
  <si>
    <t>12</t>
  </si>
  <si>
    <t>N.º de efetivos a 31/dez/2022
(Mapa de Pessoal 2022)</t>
  </si>
  <si>
    <t>Pontuação efetivos a 31/dez/2022 2022</t>
  </si>
  <si>
    <t>(*) Inclui 4 Secretários Técnicos,  1 vogal não executivos afetos ao PORLisboa 2020 e 1 Coordenador do Orgâo das Dinâmicas Regionais</t>
  </si>
  <si>
    <t>17.04.2023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</si>
</sst>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_-* #,##0.00\ [$€-816]_-;\-* #,##0.00\ [$€-816]_-;_-* &quot;-&quot;??\ [$€-816]_-;_-@_-"/>
    <numFmt numFmtId="165" formatCode="_-* #,##0.00\ &quot;Esc.&quot;_-;\-* #,##0.00\ &quot;Esc.&quot;_-;_-* &quot;-&quot;??\ &quot;Esc.&quot;_-;_-@_-"/>
    <numFmt numFmtId="166" formatCode="#,##0.00\ &quot;€&quot;"/>
    <numFmt numFmtId="167" formatCode="0.0%"/>
    <numFmt numFmtId="168" formatCode="#,##0.0"/>
  </numFmts>
  <fonts count="75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Verdana"/>
      <family val="2"/>
    </font>
    <font>
      <sz val="8"/>
      <name val="Arial"/>
      <family val="2"/>
    </font>
    <font>
      <b/>
      <sz val="10"/>
      <color indexed="63"/>
      <name val="Calibri"/>
      <family val="2"/>
    </font>
    <font>
      <sz val="10"/>
      <color indexed="63"/>
      <name val="Calibri"/>
      <family val="2"/>
    </font>
    <font>
      <b/>
      <sz val="9"/>
      <color indexed="63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b/>
      <sz val="10"/>
      <color indexed="55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55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b/>
      <sz val="28"/>
      <color theme="1" tint="0.34998626667073579"/>
      <name val="Calibri"/>
      <family val="2"/>
      <scheme val="minor"/>
    </font>
    <font>
      <b/>
      <sz val="28"/>
      <color theme="1" tint="0.34998626667073579"/>
      <name val="Calibri"/>
      <family val="2"/>
    </font>
    <font>
      <b/>
      <sz val="10"/>
      <color rgb="FF008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Arial"/>
      <family val="2"/>
    </font>
    <font>
      <i/>
      <sz val="10"/>
      <color theme="1" tint="0.34998626667073579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sz val="10"/>
      <color theme="3" tint="0.39997558519241921"/>
      <name val="Calibri"/>
      <family val="2"/>
      <scheme val="minor"/>
    </font>
    <font>
      <b/>
      <sz val="10"/>
      <color theme="3" tint="0.39997558519241921"/>
      <name val="Calibri"/>
      <family val="2"/>
      <scheme val="minor"/>
    </font>
    <font>
      <b/>
      <sz val="10"/>
      <color theme="9"/>
      <name val="Calibri"/>
      <family val="2"/>
      <scheme val="minor"/>
    </font>
    <font>
      <sz val="10"/>
      <color theme="9"/>
      <name val="Calibri"/>
      <family val="2"/>
      <scheme val="minor"/>
    </font>
    <font>
      <sz val="8"/>
      <name val="Arial Narrow"/>
      <family val="2"/>
    </font>
    <font>
      <i/>
      <sz val="10"/>
      <color theme="1" tint="0.499984740745262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FF0000"/>
      <name val="Calibri"/>
      <family val="2"/>
      <scheme val="minor"/>
    </font>
    <font>
      <i/>
      <sz val="14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9"/>
      <name val="Calibri"/>
      <family val="2"/>
    </font>
    <font>
      <b/>
      <sz val="9"/>
      <color theme="1"/>
      <name val="Calibri"/>
      <family val="2"/>
    </font>
    <font>
      <b/>
      <sz val="9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4"/>
      <name val="Calibri"/>
      <family val="2"/>
      <scheme val="minor"/>
    </font>
    <font>
      <b/>
      <sz val="14"/>
      <color indexed="17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sz val="14"/>
      <name val="Calibri"/>
      <family val="2"/>
      <scheme val="minor"/>
    </font>
    <font>
      <sz val="14"/>
      <color theme="9"/>
      <name val="Calibri"/>
      <family val="2"/>
      <scheme val="minor"/>
    </font>
    <font>
      <b/>
      <sz val="14"/>
      <color indexed="55"/>
      <name val="Calibri"/>
      <family val="2"/>
      <scheme val="minor"/>
    </font>
    <font>
      <sz val="8"/>
      <color theme="4"/>
      <name val="Calibri"/>
      <family val="2"/>
      <scheme val="minor"/>
    </font>
    <font>
      <i/>
      <sz val="10"/>
      <color theme="5"/>
      <name val="Calibri"/>
      <family val="2"/>
      <scheme val="minor"/>
    </font>
    <font>
      <b/>
      <sz val="9"/>
      <color rgb="FF595959"/>
      <name val="Verdana"/>
      <family val="2"/>
    </font>
    <font>
      <sz val="9"/>
      <color rgb="FF595959"/>
      <name val="Verdana"/>
      <family val="2"/>
    </font>
    <font>
      <b/>
      <sz val="9"/>
      <color theme="1" tint="0.34998626667073579"/>
      <name val="Verdana"/>
      <family val="2"/>
    </font>
    <font>
      <b/>
      <sz val="11"/>
      <name val="Calibri"/>
      <family val="2"/>
      <scheme val="minor"/>
    </font>
    <font>
      <b/>
      <sz val="9"/>
      <name val="Verdana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17"/>
      </patternFill>
    </fill>
    <fill>
      <patternFill patternType="solid">
        <fgColor theme="0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4" tint="0.39994506668294322"/>
        <bgColor indexed="64"/>
      </patternFill>
    </fill>
  </fills>
  <borders count="4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 style="thin">
        <color indexed="9"/>
      </left>
      <right/>
      <top style="thick">
        <color theme="0"/>
      </top>
      <bottom style="thick">
        <color theme="0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rgb="FFFFFFFF"/>
      </left>
      <right style="thick">
        <color rgb="FFFFFFFF"/>
      </right>
      <top/>
      <bottom style="thick">
        <color rgb="FFFFFFFF"/>
      </bottom>
      <diagonal/>
    </border>
    <border>
      <left/>
      <right style="thick">
        <color rgb="FFFFFFFF"/>
      </right>
      <top style="thick">
        <color rgb="FFFFFFFF"/>
      </top>
      <bottom/>
      <diagonal/>
    </border>
    <border>
      <left style="thick">
        <color rgb="FFFFFFFF"/>
      </left>
      <right style="thick">
        <color rgb="FFFFFFFF"/>
      </right>
      <top style="thick">
        <color rgb="FFFFFFFF"/>
      </top>
      <bottom/>
      <diagonal/>
    </border>
    <border>
      <left/>
      <right/>
      <top style="thin">
        <color theme="4" tint="-0.24994659260841701"/>
      </top>
      <bottom style="thin">
        <color theme="0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0"/>
      </bottom>
      <diagonal/>
    </border>
    <border>
      <left style="thin">
        <color theme="0"/>
      </left>
      <right style="thin">
        <color theme="4" tint="-0.2499465926084170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 tint="-0.24994659260841701"/>
      </bottom>
      <diagonal/>
    </border>
    <border>
      <left style="thin">
        <color theme="0"/>
      </left>
      <right style="thin">
        <color theme="4" tint="-0.24994659260841701"/>
      </right>
      <top style="thin">
        <color theme="0"/>
      </top>
      <bottom style="thin">
        <color theme="4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4" tint="-0.24994659260841701"/>
      </bottom>
      <diagonal/>
    </border>
  </borders>
  <cellStyleXfs count="22">
    <xf numFmtId="0" fontId="0" fillId="0" borderId="0">
      <alignment wrapText="1"/>
    </xf>
    <xf numFmtId="165" fontId="3" fillId="0" borderId="0" applyFont="0" applyFill="0" applyBorder="0" applyAlignment="0" applyProtection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13" fillId="0" borderId="0"/>
    <xf numFmtId="0" fontId="3" fillId="0" borderId="0"/>
    <xf numFmtId="0" fontId="3" fillId="0" borderId="0">
      <alignment wrapText="1"/>
    </xf>
    <xf numFmtId="0" fontId="3" fillId="0" borderId="0"/>
    <xf numFmtId="0" fontId="5" fillId="0" borderId="0"/>
    <xf numFmtId="0" fontId="12" fillId="0" borderId="0"/>
    <xf numFmtId="0" fontId="2" fillId="0" borderId="0"/>
    <xf numFmtId="0" fontId="12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</cellStyleXfs>
  <cellXfs count="404">
    <xf numFmtId="0" fontId="0" fillId="0" borderId="0" xfId="0">
      <alignment wrapText="1"/>
    </xf>
    <xf numFmtId="0" fontId="15" fillId="0" borderId="0" xfId="0" applyFont="1" applyAlignment="1">
      <alignment horizontal="left" vertical="center" wrapText="1"/>
    </xf>
    <xf numFmtId="0" fontId="14" fillId="2" borderId="0" xfId="2" applyFont="1" applyFill="1" applyAlignment="1" applyProtection="1">
      <alignment vertical="center" wrapText="1"/>
      <protection locked="0"/>
    </xf>
    <xf numFmtId="0" fontId="14" fillId="2" borderId="0" xfId="2" applyFont="1" applyFill="1" applyAlignment="1" applyProtection="1">
      <alignment horizontal="left" vertical="center" wrapText="1"/>
      <protection locked="0"/>
    </xf>
    <xf numFmtId="9" fontId="17" fillId="0" borderId="0" xfId="2" applyNumberFormat="1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4" fillId="0" borderId="0" xfId="2" applyFont="1" applyAlignment="1" applyProtection="1">
      <alignment horizontal="center" vertical="center" wrapText="1"/>
      <protection locked="0"/>
    </xf>
    <xf numFmtId="0" fontId="15" fillId="3" borderId="0" xfId="2" applyFont="1" applyFill="1" applyAlignment="1" applyProtection="1">
      <alignment vertical="center" wrapText="1"/>
      <protection locked="0"/>
    </xf>
    <xf numFmtId="0" fontId="19" fillId="0" borderId="0" xfId="9" applyFont="1"/>
    <xf numFmtId="0" fontId="16" fillId="0" borderId="0" xfId="9" applyFont="1"/>
    <xf numFmtId="0" fontId="19" fillId="0" borderId="2" xfId="9" applyFont="1" applyBorder="1"/>
    <xf numFmtId="0" fontId="16" fillId="0" borderId="3" xfId="9" applyFont="1" applyBorder="1" applyAlignment="1">
      <alignment horizontal="center" vertical="center" wrapText="1"/>
    </xf>
    <xf numFmtId="0" fontId="16" fillId="0" borderId="2" xfId="9" applyFont="1" applyBorder="1" applyAlignment="1">
      <alignment horizontal="center" vertical="center" wrapText="1"/>
    </xf>
    <xf numFmtId="0" fontId="16" fillId="0" borderId="2" xfId="9" applyFont="1" applyBorder="1"/>
    <xf numFmtId="0" fontId="19" fillId="4" borderId="0" xfId="9" applyFont="1" applyFill="1"/>
    <xf numFmtId="0" fontId="16" fillId="0" borderId="0" xfId="9" applyFont="1" applyAlignment="1">
      <alignment horizontal="left"/>
    </xf>
    <xf numFmtId="0" fontId="19" fillId="0" borderId="0" xfId="9" applyFont="1" applyAlignment="1">
      <alignment horizontal="left" indent="1"/>
    </xf>
    <xf numFmtId="0" fontId="19" fillId="4" borderId="0" xfId="9" applyFont="1" applyFill="1" applyAlignment="1">
      <alignment vertical="top" wrapText="1"/>
    </xf>
    <xf numFmtId="9" fontId="19" fillId="0" borderId="4" xfId="13" applyFont="1" applyFill="1" applyBorder="1" applyAlignment="1">
      <alignment horizontal="center"/>
    </xf>
    <xf numFmtId="9" fontId="19" fillId="0" borderId="0" xfId="13" applyFont="1" applyFill="1" applyAlignment="1">
      <alignment horizontal="center"/>
    </xf>
    <xf numFmtId="9" fontId="19" fillId="0" borderId="3" xfId="13" applyFont="1" applyFill="1" applyBorder="1" applyAlignment="1">
      <alignment horizontal="center"/>
    </xf>
    <xf numFmtId="9" fontId="19" fillId="0" borderId="2" xfId="13" applyFont="1" applyFill="1" applyBorder="1" applyAlignment="1">
      <alignment horizontal="center"/>
    </xf>
    <xf numFmtId="0" fontId="19" fillId="0" borderId="0" xfId="0" applyFont="1" applyAlignment="1">
      <alignment vertical="center" wrapText="1"/>
    </xf>
    <xf numFmtId="0" fontId="20" fillId="0" borderId="0" xfId="2" applyFont="1" applyAlignment="1" applyProtection="1">
      <alignment horizontal="right" vertical="center" wrapText="1"/>
      <protection locked="0"/>
    </xf>
    <xf numFmtId="0" fontId="14" fillId="5" borderId="18" xfId="2" applyFont="1" applyFill="1" applyBorder="1" applyAlignment="1" applyProtection="1">
      <alignment horizontal="left" vertical="center" wrapText="1"/>
      <protection locked="0"/>
    </xf>
    <xf numFmtId="0" fontId="14" fillId="2" borderId="18" xfId="2" applyFont="1" applyFill="1" applyBorder="1" applyAlignment="1" applyProtection="1">
      <alignment vertical="center" wrapText="1"/>
      <protection locked="0"/>
    </xf>
    <xf numFmtId="0" fontId="14" fillId="5" borderId="18" xfId="2" applyFont="1" applyFill="1" applyBorder="1" applyAlignment="1" applyProtection="1">
      <alignment vertical="center" wrapText="1"/>
      <protection locked="0"/>
    </xf>
    <xf numFmtId="0" fontId="26" fillId="0" borderId="7" xfId="2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 wrapText="1"/>
    </xf>
    <xf numFmtId="0" fontId="16" fillId="0" borderId="3" xfId="2" applyFont="1" applyBorder="1" applyAlignment="1" applyProtection="1">
      <alignment horizontal="center" vertical="center" wrapText="1"/>
      <protection locked="0"/>
    </xf>
    <xf numFmtId="166" fontId="16" fillId="0" borderId="3" xfId="2" applyNumberFormat="1" applyFont="1" applyBorder="1" applyAlignment="1" applyProtection="1">
      <alignment horizontal="center" vertical="center" wrapText="1"/>
      <protection locked="0"/>
    </xf>
    <xf numFmtId="166" fontId="0" fillId="0" borderId="3" xfId="0" applyNumberForma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6" fillId="8" borderId="18" xfId="2" applyFont="1" applyFill="1" applyBorder="1" applyAlignment="1" applyProtection="1">
      <alignment horizontal="center" vertical="center" wrapText="1"/>
      <protection locked="0"/>
    </xf>
    <xf numFmtId="0" fontId="27" fillId="8" borderId="18" xfId="2" applyFont="1" applyFill="1" applyBorder="1" applyAlignment="1" applyProtection="1">
      <alignment horizontal="center" vertical="center" wrapText="1"/>
      <protection locked="0"/>
    </xf>
    <xf numFmtId="0" fontId="28" fillId="8" borderId="18" xfId="2" applyFont="1" applyFill="1" applyBorder="1" applyAlignment="1" applyProtection="1">
      <alignment horizontal="center" vertical="center" wrapText="1"/>
      <protection locked="0"/>
    </xf>
    <xf numFmtId="0" fontId="30" fillId="9" borderId="0" xfId="2" applyFont="1" applyFill="1" applyAlignment="1" applyProtection="1">
      <alignment horizontal="right" vertical="center" wrapText="1"/>
      <protection locked="0"/>
    </xf>
    <xf numFmtId="0" fontId="30" fillId="9" borderId="0" xfId="2" applyFont="1" applyFill="1" applyAlignment="1" applyProtection="1">
      <alignment vertical="center" wrapText="1"/>
      <protection locked="0"/>
    </xf>
    <xf numFmtId="0" fontId="20" fillId="6" borderId="24" xfId="2" applyFont="1" applyFill="1" applyBorder="1" applyAlignment="1" applyProtection="1">
      <alignment horizontal="center" vertical="center" wrapText="1"/>
      <protection locked="0"/>
    </xf>
    <xf numFmtId="0" fontId="26" fillId="0" borderId="0" xfId="2" applyFont="1" applyAlignment="1" applyProtection="1">
      <alignment vertical="center" wrapText="1"/>
      <protection locked="0"/>
    </xf>
    <xf numFmtId="0" fontId="26" fillId="0" borderId="5" xfId="2" applyFont="1" applyBorder="1" applyAlignment="1" applyProtection="1">
      <alignment vertical="center" wrapText="1"/>
      <protection locked="0"/>
    </xf>
    <xf numFmtId="9" fontId="25" fillId="0" borderId="24" xfId="2" applyNumberFormat="1" applyFont="1" applyBorder="1" applyAlignment="1" applyProtection="1">
      <alignment horizontal="center" vertical="center" wrapText="1"/>
      <protection locked="0"/>
    </xf>
    <xf numFmtId="9" fontId="33" fillId="0" borderId="24" xfId="13" applyFont="1" applyFill="1" applyBorder="1" applyAlignment="1" applyProtection="1">
      <alignment horizontal="right" vertical="center" wrapText="1"/>
      <protection locked="0"/>
    </xf>
    <xf numFmtId="0" fontId="26" fillId="0" borderId="19" xfId="2" applyFont="1" applyBorder="1" applyAlignment="1" applyProtection="1">
      <alignment vertical="center" wrapText="1"/>
      <protection locked="0"/>
    </xf>
    <xf numFmtId="49" fontId="36" fillId="7" borderId="18" xfId="2" applyNumberFormat="1" applyFont="1" applyFill="1" applyBorder="1" applyAlignment="1" applyProtection="1">
      <alignment horizontal="center" vertical="center" wrapText="1"/>
      <protection locked="0"/>
    </xf>
    <xf numFmtId="0" fontId="37" fillId="5" borderId="23" xfId="2" applyFont="1" applyFill="1" applyBorder="1" applyAlignment="1" applyProtection="1">
      <alignment horizontal="left" vertical="center" wrapText="1"/>
      <protection locked="0"/>
    </xf>
    <xf numFmtId="9" fontId="36" fillId="5" borderId="23" xfId="2" applyNumberFormat="1" applyFont="1" applyFill="1" applyBorder="1" applyAlignment="1" applyProtection="1">
      <alignment horizontal="center" vertical="center" wrapText="1"/>
      <protection locked="0"/>
    </xf>
    <xf numFmtId="0" fontId="37" fillId="5" borderId="18" xfId="2" applyFont="1" applyFill="1" applyBorder="1" applyAlignment="1" applyProtection="1">
      <alignment horizontal="left" vertical="center" wrapText="1"/>
      <protection locked="0"/>
    </xf>
    <xf numFmtId="9" fontId="36" fillId="5" borderId="18" xfId="2" applyNumberFormat="1" applyFont="1" applyFill="1" applyBorder="1" applyAlignment="1" applyProtection="1">
      <alignment horizontal="center" vertical="center" wrapText="1"/>
      <protection locked="0"/>
    </xf>
    <xf numFmtId="49" fontId="36" fillId="5" borderId="18" xfId="2" applyNumberFormat="1" applyFont="1" applyFill="1" applyBorder="1" applyAlignment="1" applyProtection="1">
      <alignment horizontal="center" vertical="center" wrapText="1"/>
      <protection locked="0"/>
    </xf>
    <xf numFmtId="0" fontId="15" fillId="5" borderId="18" xfId="0" applyFont="1" applyFill="1" applyBorder="1" applyAlignment="1" applyProtection="1">
      <alignment horizontal="center" vertical="center" wrapText="1"/>
      <protection locked="0"/>
    </xf>
    <xf numFmtId="0" fontId="15" fillId="5" borderId="18" xfId="2" applyFont="1" applyFill="1" applyBorder="1" applyAlignment="1" applyProtection="1">
      <alignment horizontal="center" vertical="center" wrapText="1"/>
      <protection locked="0"/>
    </xf>
    <xf numFmtId="3" fontId="21" fillId="5" borderId="18" xfId="2" applyNumberFormat="1" applyFont="1" applyFill="1" applyBorder="1" applyAlignment="1" applyProtection="1">
      <alignment horizontal="center" vertical="center" wrapText="1"/>
      <protection locked="0"/>
    </xf>
    <xf numFmtId="0" fontId="21" fillId="5" borderId="18" xfId="2" applyFont="1" applyFill="1" applyBorder="1" applyAlignment="1" applyProtection="1">
      <alignment horizontal="center" vertical="center" wrapText="1"/>
      <protection locked="0"/>
    </xf>
    <xf numFmtId="0" fontId="21" fillId="5" borderId="19" xfId="2" applyFont="1" applyFill="1" applyBorder="1" applyAlignment="1" applyProtection="1">
      <alignment vertical="center" wrapText="1"/>
      <protection locked="0"/>
    </xf>
    <xf numFmtId="0" fontId="21" fillId="5" borderId="20" xfId="2" applyFont="1" applyFill="1" applyBorder="1" applyAlignment="1" applyProtection="1">
      <alignment vertical="center" wrapText="1"/>
      <protection locked="0"/>
    </xf>
    <xf numFmtId="164" fontId="21" fillId="5" borderId="18" xfId="2" applyNumberFormat="1" applyFont="1" applyFill="1" applyBorder="1" applyAlignment="1" applyProtection="1">
      <alignment horizontal="center" vertical="center" wrapText="1"/>
      <protection locked="0"/>
    </xf>
    <xf numFmtId="164" fontId="15" fillId="5" borderId="18" xfId="2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2" applyFont="1" applyFill="1" applyBorder="1" applyAlignment="1" applyProtection="1">
      <alignment vertical="center" wrapText="1"/>
      <protection locked="0"/>
    </xf>
    <xf numFmtId="0" fontId="15" fillId="2" borderId="0" xfId="2" applyFont="1" applyFill="1" applyAlignment="1" applyProtection="1">
      <alignment vertical="center" wrapText="1"/>
      <protection locked="0"/>
    </xf>
    <xf numFmtId="0" fontId="36" fillId="5" borderId="18" xfId="2" applyFont="1" applyFill="1" applyBorder="1" applyAlignment="1" applyProtection="1">
      <alignment vertical="center" wrapText="1"/>
      <protection locked="0"/>
    </xf>
    <xf numFmtId="0" fontId="15" fillId="5" borderId="22" xfId="2" applyFont="1" applyFill="1" applyBorder="1" applyAlignment="1" applyProtection="1">
      <alignment vertical="center" wrapText="1"/>
      <protection locked="0"/>
    </xf>
    <xf numFmtId="0" fontId="15" fillId="5" borderId="19" xfId="2" applyFont="1" applyFill="1" applyBorder="1" applyAlignment="1" applyProtection="1">
      <alignment vertical="center" wrapText="1"/>
      <protection locked="0"/>
    </xf>
    <xf numFmtId="0" fontId="16" fillId="0" borderId="0" xfId="2" applyFont="1" applyAlignment="1" applyProtection="1">
      <alignment vertical="center" wrapText="1"/>
      <protection locked="0"/>
    </xf>
    <xf numFmtId="0" fontId="16" fillId="2" borderId="0" xfId="2" applyFont="1" applyFill="1" applyAlignment="1" applyProtection="1">
      <alignment horizontal="center" vertical="center" wrapText="1"/>
      <protection locked="0"/>
    </xf>
    <xf numFmtId="0" fontId="36" fillId="7" borderId="18" xfId="2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Alignment="1" applyProtection="1">
      <alignment vertical="center" wrapText="1"/>
      <protection locked="0"/>
    </xf>
    <xf numFmtId="9" fontId="36" fillId="5" borderId="18" xfId="13" applyFont="1" applyFill="1" applyBorder="1" applyAlignment="1" applyProtection="1">
      <alignment horizontal="center" vertical="center" wrapText="1"/>
      <protection locked="0"/>
    </xf>
    <xf numFmtId="0" fontId="20" fillId="8" borderId="22" xfId="2" applyFont="1" applyFill="1" applyBorder="1" applyAlignment="1" applyProtection="1">
      <alignment vertical="center"/>
      <protection locked="0"/>
    </xf>
    <xf numFmtId="0" fontId="20" fillId="8" borderId="19" xfId="2" applyFont="1" applyFill="1" applyBorder="1" applyAlignment="1" applyProtection="1">
      <alignment vertical="center"/>
      <protection locked="0"/>
    </xf>
    <xf numFmtId="0" fontId="22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justify" vertical="center" wrapText="1"/>
    </xf>
    <xf numFmtId="0" fontId="14" fillId="0" borderId="0" xfId="2" applyFont="1" applyAlignment="1" applyProtection="1">
      <alignment vertical="center" wrapText="1"/>
      <protection locked="0"/>
    </xf>
    <xf numFmtId="0" fontId="15" fillId="0" borderId="0" xfId="2" applyFont="1" applyAlignment="1" applyProtection="1">
      <alignment vertical="center" wrapText="1"/>
      <protection locked="0"/>
    </xf>
    <xf numFmtId="0" fontId="15" fillId="0" borderId="0" xfId="0" applyFont="1" applyAlignment="1">
      <alignment vertical="center" wrapText="1"/>
    </xf>
    <xf numFmtId="9" fontId="19" fillId="0" borderId="0" xfId="0" applyNumberFormat="1" applyFont="1" applyAlignment="1">
      <alignment vertical="center" wrapText="1"/>
    </xf>
    <xf numFmtId="0" fontId="24" fillId="3" borderId="24" xfId="2" applyFont="1" applyFill="1" applyBorder="1" applyAlignment="1" applyProtection="1">
      <alignment vertical="center" wrapText="1"/>
      <protection locked="0"/>
    </xf>
    <xf numFmtId="0" fontId="21" fillId="0" borderId="0" xfId="2" applyFont="1" applyAlignment="1" applyProtection="1">
      <alignment horizontal="center" vertical="center" wrapText="1"/>
      <protection locked="0"/>
    </xf>
    <xf numFmtId="9" fontId="21" fillId="2" borderId="6" xfId="2" applyNumberFormat="1" applyFont="1" applyFill="1" applyBorder="1" applyAlignment="1" applyProtection="1">
      <alignment horizontal="right" vertical="center" wrapText="1"/>
      <protection locked="0"/>
    </xf>
    <xf numFmtId="0" fontId="21" fillId="2" borderId="6" xfId="2" applyFont="1" applyFill="1" applyBorder="1" applyAlignment="1" applyProtection="1">
      <alignment vertical="center" wrapText="1"/>
      <protection locked="0"/>
    </xf>
    <xf numFmtId="9" fontId="21" fillId="0" borderId="7" xfId="2" applyNumberFormat="1" applyFont="1" applyBorder="1" applyAlignment="1" applyProtection="1">
      <alignment vertical="center" wrapText="1"/>
      <protection locked="0"/>
    </xf>
    <xf numFmtId="9" fontId="21" fillId="0" borderId="0" xfId="2" applyNumberFormat="1" applyFont="1" applyAlignment="1" applyProtection="1">
      <alignment vertical="center" wrapText="1"/>
      <protection locked="0"/>
    </xf>
    <xf numFmtId="0" fontId="21" fillId="0" borderId="0" xfId="2" applyFont="1" applyAlignment="1" applyProtection="1">
      <alignment vertical="center" wrapText="1"/>
      <protection locked="0"/>
    </xf>
    <xf numFmtId="0" fontId="18" fillId="0" borderId="0" xfId="2" applyFont="1" applyAlignment="1" applyProtection="1">
      <alignment vertical="center" wrapText="1"/>
      <protection locked="0"/>
    </xf>
    <xf numFmtId="0" fontId="19" fillId="0" borderId="0" xfId="2" applyFont="1" applyAlignment="1" applyProtection="1">
      <alignment vertical="center" wrapText="1"/>
      <protection locked="0"/>
    </xf>
    <xf numFmtId="0" fontId="32" fillId="0" borderId="0" xfId="2" applyFont="1" applyAlignment="1" applyProtection="1">
      <alignment horizontal="left" vertical="center"/>
      <protection locked="0"/>
    </xf>
    <xf numFmtId="0" fontId="38" fillId="0" borderId="0" xfId="2" applyFont="1" applyAlignment="1" applyProtection="1">
      <alignment vertical="center" wrapText="1"/>
      <protection locked="0"/>
    </xf>
    <xf numFmtId="9" fontId="35" fillId="0" borderId="0" xfId="2" applyNumberFormat="1" applyFont="1" applyAlignment="1" applyProtection="1">
      <alignment vertical="center" wrapText="1"/>
      <protection locked="0"/>
    </xf>
    <xf numFmtId="0" fontId="35" fillId="0" borderId="0" xfId="2" applyFont="1" applyAlignment="1" applyProtection="1">
      <alignment vertical="center" wrapText="1"/>
      <protection locked="0"/>
    </xf>
    <xf numFmtId="0" fontId="35" fillId="0" borderId="0" xfId="0" applyFont="1" applyAlignment="1">
      <alignment vertical="center" wrapText="1"/>
    </xf>
    <xf numFmtId="9" fontId="15" fillId="0" borderId="0" xfId="2" applyNumberFormat="1" applyFont="1" applyAlignment="1" applyProtection="1">
      <alignment vertical="center" wrapText="1"/>
      <protection locked="0"/>
    </xf>
    <xf numFmtId="1" fontId="22" fillId="0" borderId="0" xfId="0" applyNumberFormat="1" applyFont="1" applyAlignment="1">
      <alignment vertical="center" wrapText="1"/>
    </xf>
    <xf numFmtId="0" fontId="15" fillId="2" borderId="6" xfId="2" applyFont="1" applyFill="1" applyBorder="1" applyAlignment="1" applyProtection="1">
      <alignment vertical="center" wrapText="1"/>
      <protection locked="0"/>
    </xf>
    <xf numFmtId="0" fontId="15" fillId="2" borderId="9" xfId="2" applyFont="1" applyFill="1" applyBorder="1" applyAlignment="1" applyProtection="1">
      <alignment vertical="center" wrapText="1"/>
      <protection locked="0"/>
    </xf>
    <xf numFmtId="0" fontId="15" fillId="2" borderId="12" xfId="2" applyFont="1" applyFill="1" applyBorder="1" applyAlignment="1" applyProtection="1">
      <alignment vertical="center"/>
      <protection locked="0"/>
    </xf>
    <xf numFmtId="167" fontId="19" fillId="0" borderId="0" xfId="13" applyNumberFormat="1" applyFont="1" applyFill="1" applyAlignment="1">
      <alignment horizontal="center"/>
    </xf>
    <xf numFmtId="0" fontId="15" fillId="0" borderId="22" xfId="2" applyFont="1" applyBorder="1" applyAlignment="1" applyProtection="1">
      <alignment horizontal="left" vertical="center" wrapText="1"/>
      <protection locked="0"/>
    </xf>
    <xf numFmtId="0" fontId="15" fillId="0" borderId="19" xfId="2" applyFont="1" applyBorder="1" applyAlignment="1" applyProtection="1">
      <alignment horizontal="left" vertical="center" wrapText="1"/>
      <protection locked="0"/>
    </xf>
    <xf numFmtId="0" fontId="14" fillId="0" borderId="18" xfId="2" applyFont="1" applyBorder="1" applyAlignment="1" applyProtection="1">
      <alignment vertical="center" wrapText="1"/>
      <protection locked="0"/>
    </xf>
    <xf numFmtId="0" fontId="14" fillId="3" borderId="0" xfId="2" applyFont="1" applyFill="1" applyAlignment="1" applyProtection="1">
      <alignment vertical="center" wrapText="1"/>
      <protection locked="0"/>
    </xf>
    <xf numFmtId="0" fontId="16" fillId="12" borderId="0" xfId="2" applyFont="1" applyFill="1" applyAlignment="1" applyProtection="1">
      <alignment horizontal="center" vertical="center" wrapText="1"/>
      <protection locked="0"/>
    </xf>
    <xf numFmtId="0" fontId="3" fillId="3" borderId="20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0" fontId="36" fillId="3" borderId="18" xfId="2" applyFont="1" applyFill="1" applyBorder="1" applyAlignment="1" applyProtection="1">
      <alignment horizontal="center" vertical="center" wrapText="1"/>
      <protection locked="0"/>
    </xf>
    <xf numFmtId="0" fontId="14" fillId="3" borderId="0" xfId="2" applyFont="1" applyFill="1" applyAlignment="1" applyProtection="1">
      <alignment horizontal="center" vertical="center" wrapText="1"/>
      <protection locked="0"/>
    </xf>
    <xf numFmtId="0" fontId="15" fillId="3" borderId="18" xfId="2" applyFont="1" applyFill="1" applyBorder="1" applyAlignment="1" applyProtection="1">
      <alignment horizontal="center" vertical="center" wrapText="1"/>
      <protection locked="0"/>
    </xf>
    <xf numFmtId="3" fontId="21" fillId="3" borderId="18" xfId="2" applyNumberFormat="1" applyFont="1" applyFill="1" applyBorder="1" applyAlignment="1" applyProtection="1">
      <alignment horizontal="center" vertical="center" wrapText="1"/>
      <protection locked="0"/>
    </xf>
    <xf numFmtId="0" fontId="32" fillId="3" borderId="0" xfId="2" applyFont="1" applyFill="1" applyAlignment="1" applyProtection="1">
      <alignment vertical="center" wrapText="1"/>
      <protection locked="0"/>
    </xf>
    <xf numFmtId="0" fontId="15" fillId="12" borderId="1" xfId="2" applyFont="1" applyFill="1" applyBorder="1" applyAlignment="1" applyProtection="1">
      <alignment vertical="center" wrapText="1"/>
      <protection locked="0"/>
    </xf>
    <xf numFmtId="0" fontId="15" fillId="12" borderId="0" xfId="2" applyFont="1" applyFill="1" applyAlignment="1" applyProtection="1">
      <alignment vertical="center" wrapText="1"/>
      <protection locked="0"/>
    </xf>
    <xf numFmtId="0" fontId="35" fillId="3" borderId="0" xfId="2" applyFont="1" applyFill="1" applyAlignment="1" applyProtection="1">
      <alignment vertical="center" wrapText="1"/>
      <protection locked="0"/>
    </xf>
    <xf numFmtId="0" fontId="43" fillId="0" borderId="0" xfId="0" applyFont="1" applyAlignment="1">
      <alignment vertical="center" wrapText="1"/>
    </xf>
    <xf numFmtId="9" fontId="43" fillId="0" borderId="0" xfId="0" applyNumberFormat="1" applyFont="1" applyAlignment="1">
      <alignment vertical="center" wrapText="1"/>
    </xf>
    <xf numFmtId="0" fontId="44" fillId="0" borderId="0" xfId="0" applyFont="1" applyAlignment="1">
      <alignment vertical="center" wrapText="1"/>
    </xf>
    <xf numFmtId="0" fontId="29" fillId="0" borderId="0" xfId="2" applyFont="1" applyAlignment="1" applyProtection="1">
      <alignment vertical="center" wrapText="1"/>
      <protection locked="0"/>
    </xf>
    <xf numFmtId="0" fontId="46" fillId="0" borderId="0" xfId="0" applyFont="1" applyAlignment="1">
      <alignment vertical="center" wrapText="1"/>
    </xf>
    <xf numFmtId="167" fontId="19" fillId="0" borderId="0" xfId="9" applyNumberFormat="1" applyFont="1"/>
    <xf numFmtId="0" fontId="21" fillId="13" borderId="8" xfId="2" applyFont="1" applyFill="1" applyBorder="1" applyAlignment="1" applyProtection="1">
      <alignment horizontal="left" vertical="center" wrapText="1"/>
      <protection locked="0"/>
    </xf>
    <xf numFmtId="9" fontId="23" fillId="13" borderId="18" xfId="2" applyNumberFormat="1" applyFont="1" applyFill="1" applyBorder="1" applyAlignment="1" applyProtection="1">
      <alignment horizontal="center" vertical="center" wrapText="1"/>
      <protection locked="0"/>
    </xf>
    <xf numFmtId="9" fontId="44" fillId="13" borderId="0" xfId="0" applyNumberFormat="1" applyFont="1" applyFill="1" applyAlignment="1">
      <alignment vertical="center" wrapText="1"/>
    </xf>
    <xf numFmtId="9" fontId="26" fillId="0" borderId="6" xfId="2" applyNumberFormat="1" applyFont="1" applyBorder="1" applyAlignment="1" applyProtection="1">
      <alignment vertical="center" wrapText="1"/>
      <protection locked="0"/>
    </xf>
    <xf numFmtId="9" fontId="26" fillId="6" borderId="22" xfId="2" applyNumberFormat="1" applyFont="1" applyFill="1" applyBorder="1" applyAlignment="1" applyProtection="1">
      <alignment vertical="center" wrapText="1"/>
      <protection locked="0"/>
    </xf>
    <xf numFmtId="9" fontId="26" fillId="13" borderId="22" xfId="2" applyNumberFormat="1" applyFont="1" applyFill="1" applyBorder="1" applyAlignment="1" applyProtection="1">
      <alignment vertical="center" wrapText="1"/>
      <protection locked="0"/>
    </xf>
    <xf numFmtId="9" fontId="26" fillId="13" borderId="20" xfId="2" applyNumberFormat="1" applyFont="1" applyFill="1" applyBorder="1" applyAlignment="1" applyProtection="1">
      <alignment vertical="center" wrapText="1"/>
      <protection locked="0"/>
    </xf>
    <xf numFmtId="0" fontId="14" fillId="5" borderId="0" xfId="2" applyFont="1" applyFill="1" applyAlignment="1" applyProtection="1">
      <alignment vertical="center" wrapText="1"/>
      <protection locked="0"/>
    </xf>
    <xf numFmtId="0" fontId="15" fillId="3" borderId="22" xfId="2" applyFont="1" applyFill="1" applyBorder="1" applyAlignment="1" applyProtection="1">
      <alignment horizontal="left" vertical="center" wrapText="1"/>
      <protection locked="0"/>
    </xf>
    <xf numFmtId="0" fontId="15" fillId="3" borderId="19" xfId="2" applyFont="1" applyFill="1" applyBorder="1" applyAlignment="1" applyProtection="1">
      <alignment horizontal="left" vertical="center" wrapText="1"/>
      <protection locked="0"/>
    </xf>
    <xf numFmtId="0" fontId="43" fillId="3" borderId="0" xfId="0" applyFont="1" applyFill="1" applyAlignment="1">
      <alignment vertical="center" wrapText="1"/>
    </xf>
    <xf numFmtId="0" fontId="15" fillId="3" borderId="0" xfId="0" applyFont="1" applyFill="1" applyAlignment="1">
      <alignment vertical="center" wrapText="1"/>
    </xf>
    <xf numFmtId="0" fontId="16" fillId="0" borderId="28" xfId="9" applyFont="1" applyBorder="1"/>
    <xf numFmtId="9" fontId="19" fillId="0" borderId="28" xfId="13" applyFont="1" applyFill="1" applyBorder="1" applyAlignment="1">
      <alignment horizontal="center"/>
    </xf>
    <xf numFmtId="0" fontId="19" fillId="3" borderId="0" xfId="9" applyFont="1" applyFill="1"/>
    <xf numFmtId="9" fontId="19" fillId="3" borderId="4" xfId="13" applyFont="1" applyFill="1" applyBorder="1" applyAlignment="1">
      <alignment horizontal="center"/>
    </xf>
    <xf numFmtId="167" fontId="19" fillId="3" borderId="0" xfId="13" applyNumberFormat="1" applyFont="1" applyFill="1" applyAlignment="1">
      <alignment horizontal="center"/>
    </xf>
    <xf numFmtId="14" fontId="21" fillId="0" borderId="0" xfId="2" applyNumberFormat="1" applyFont="1" applyAlignment="1" applyProtection="1">
      <alignment horizontal="right" vertical="center" wrapText="1"/>
      <protection locked="0"/>
    </xf>
    <xf numFmtId="0" fontId="19" fillId="3" borderId="0" xfId="0" applyFont="1" applyFill="1" applyAlignment="1">
      <alignment vertical="center" wrapText="1"/>
    </xf>
    <xf numFmtId="0" fontId="43" fillId="14" borderId="0" xfId="0" applyFont="1" applyFill="1" applyAlignment="1">
      <alignment vertical="center" wrapText="1"/>
    </xf>
    <xf numFmtId="0" fontId="38" fillId="14" borderId="0" xfId="0" applyFont="1" applyFill="1" applyAlignment="1">
      <alignment vertical="center" wrapText="1"/>
    </xf>
    <xf numFmtId="0" fontId="15" fillId="14" borderId="0" xfId="0" applyFont="1" applyFill="1" applyAlignment="1">
      <alignment vertical="center" wrapText="1"/>
    </xf>
    <xf numFmtId="8" fontId="49" fillId="15" borderId="29" xfId="0" applyNumberFormat="1" applyFont="1" applyFill="1" applyBorder="1" applyAlignment="1">
      <alignment horizontal="center" vertical="center" wrapText="1"/>
    </xf>
    <xf numFmtId="8" fontId="50" fillId="15" borderId="30" xfId="0" applyNumberFormat="1" applyFont="1" applyFill="1" applyBorder="1" applyAlignment="1">
      <alignment horizontal="center" vertical="center" wrapText="1"/>
    </xf>
    <xf numFmtId="8" fontId="49" fillId="15" borderId="30" xfId="0" applyNumberFormat="1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 wrapText="1"/>
    </xf>
    <xf numFmtId="0" fontId="23" fillId="8" borderId="18" xfId="2" applyFont="1" applyFill="1" applyBorder="1" applyAlignment="1" applyProtection="1">
      <alignment horizontal="center" vertical="center" wrapText="1"/>
      <protection locked="0"/>
    </xf>
    <xf numFmtId="0" fontId="43" fillId="3" borderId="0" xfId="0" applyFont="1" applyFill="1" applyAlignment="1">
      <alignment vertical="center"/>
    </xf>
    <xf numFmtId="0" fontId="15" fillId="3" borderId="0" xfId="0" applyFont="1" applyFill="1" applyAlignment="1">
      <alignment vertical="center"/>
    </xf>
    <xf numFmtId="3" fontId="37" fillId="0" borderId="31" xfId="0" applyNumberFormat="1" applyFont="1" applyBorder="1" applyAlignment="1">
      <alignment horizontal="center" vertical="center" wrapText="1"/>
    </xf>
    <xf numFmtId="3" fontId="36" fillId="0" borderId="31" xfId="0" applyNumberFormat="1" applyFont="1" applyBorder="1" applyAlignment="1">
      <alignment horizontal="center" vertical="center" wrapText="1"/>
    </xf>
    <xf numFmtId="0" fontId="42" fillId="16" borderId="31" xfId="0" applyFont="1" applyFill="1" applyBorder="1" applyAlignment="1">
      <alignment horizontal="center" vertical="center" wrapText="1"/>
    </xf>
    <xf numFmtId="49" fontId="21" fillId="0" borderId="0" xfId="2" applyNumberFormat="1" applyFont="1" applyAlignment="1" applyProtection="1">
      <alignment horizontal="right" vertical="center" wrapText="1"/>
      <protection locked="0"/>
    </xf>
    <xf numFmtId="1" fontId="36" fillId="5" borderId="18" xfId="2" applyNumberFormat="1" applyFont="1" applyFill="1" applyBorder="1" applyAlignment="1" applyProtection="1">
      <alignment horizontal="center" vertical="center" wrapText="1"/>
      <protection locked="0"/>
    </xf>
    <xf numFmtId="49" fontId="36" fillId="7" borderId="23" xfId="2" applyNumberFormat="1" applyFont="1" applyFill="1" applyBorder="1" applyAlignment="1" applyProtection="1">
      <alignment horizontal="center" vertical="center" wrapText="1"/>
      <protection locked="0"/>
    </xf>
    <xf numFmtId="0" fontId="15" fillId="2" borderId="0" xfId="2" applyFont="1" applyFill="1" applyAlignment="1" applyProtection="1">
      <alignment vertical="center"/>
      <protection locked="0"/>
    </xf>
    <xf numFmtId="1" fontId="36" fillId="5" borderId="23" xfId="14" applyNumberFormat="1" applyFont="1" applyFill="1" applyBorder="1" applyAlignment="1" applyProtection="1">
      <alignment horizontal="center" vertical="center"/>
      <protection locked="0"/>
    </xf>
    <xf numFmtId="0" fontId="36" fillId="18" borderId="18" xfId="2" applyFont="1" applyFill="1" applyBorder="1" applyAlignment="1" applyProtection="1">
      <alignment horizontal="left" vertical="center" wrapText="1"/>
      <protection locked="0"/>
    </xf>
    <xf numFmtId="0" fontId="37" fillId="18" borderId="18" xfId="2" applyFont="1" applyFill="1" applyBorder="1" applyAlignment="1" applyProtection="1">
      <alignment horizontal="center" vertical="center" wrapText="1"/>
      <protection locked="0"/>
    </xf>
    <xf numFmtId="49" fontId="36" fillId="18" borderId="18" xfId="2" applyNumberFormat="1" applyFont="1" applyFill="1" applyBorder="1" applyAlignment="1" applyProtection="1">
      <alignment horizontal="center" vertical="center" wrapText="1"/>
      <protection locked="0"/>
    </xf>
    <xf numFmtId="0" fontId="36" fillId="18" borderId="18" xfId="2" applyFont="1" applyFill="1" applyBorder="1" applyAlignment="1" applyProtection="1">
      <alignment horizontal="center" vertical="center" wrapText="1"/>
      <protection locked="0"/>
    </xf>
    <xf numFmtId="9" fontId="36" fillId="18" borderId="18" xfId="2" applyNumberFormat="1" applyFont="1" applyFill="1" applyBorder="1" applyAlignment="1" applyProtection="1">
      <alignment horizontal="center" vertical="center" wrapText="1"/>
      <protection locked="0"/>
    </xf>
    <xf numFmtId="0" fontId="36" fillId="18" borderId="18" xfId="2" applyFont="1" applyFill="1" applyBorder="1" applyAlignment="1" applyProtection="1">
      <alignment vertical="center" wrapText="1"/>
      <protection locked="0"/>
    </xf>
    <xf numFmtId="0" fontId="37" fillId="18" borderId="18" xfId="2" applyFont="1" applyFill="1" applyBorder="1" applyAlignment="1" applyProtection="1">
      <alignment horizontal="left" vertical="center" wrapText="1"/>
      <protection locked="0"/>
    </xf>
    <xf numFmtId="9" fontId="36" fillId="18" borderId="18" xfId="13" applyFont="1" applyFill="1" applyBorder="1" applyAlignment="1" applyProtection="1">
      <alignment horizontal="center" vertical="center" wrapText="1"/>
      <protection locked="0"/>
    </xf>
    <xf numFmtId="10" fontId="36" fillId="18" borderId="18" xfId="2" applyNumberFormat="1" applyFont="1" applyFill="1" applyBorder="1" applyAlignment="1" applyProtection="1">
      <alignment horizontal="center" vertical="center" wrapText="1"/>
      <protection locked="0"/>
    </xf>
    <xf numFmtId="0" fontId="53" fillId="8" borderId="18" xfId="2" applyFont="1" applyFill="1" applyBorder="1" applyAlignment="1" applyProtection="1">
      <alignment horizontal="center" vertical="center" wrapText="1"/>
      <protection locked="0"/>
    </xf>
    <xf numFmtId="1" fontId="36" fillId="5" borderId="18" xfId="13" applyNumberFormat="1" applyFont="1" applyFill="1" applyBorder="1" applyAlignment="1" applyProtection="1">
      <alignment horizontal="center" vertical="center" wrapText="1"/>
      <protection locked="0"/>
    </xf>
    <xf numFmtId="0" fontId="36" fillId="7" borderId="23" xfId="2" applyFont="1" applyFill="1" applyBorder="1" applyAlignment="1" applyProtection="1">
      <alignment horizontal="center" vertical="center" wrapText="1"/>
      <protection locked="0"/>
    </xf>
    <xf numFmtId="49" fontId="36" fillId="17" borderId="18" xfId="2" applyNumberFormat="1" applyFont="1" applyFill="1" applyBorder="1" applyAlignment="1" applyProtection="1">
      <alignment horizontal="center" vertical="center" wrapText="1"/>
      <protection locked="0"/>
    </xf>
    <xf numFmtId="9" fontId="36" fillId="17" borderId="18" xfId="2" applyNumberFormat="1" applyFont="1" applyFill="1" applyBorder="1" applyAlignment="1" applyProtection="1">
      <alignment horizontal="center" vertical="center" wrapText="1"/>
      <protection locked="0"/>
    </xf>
    <xf numFmtId="0" fontId="36" fillId="17" borderId="18" xfId="2" applyFont="1" applyFill="1" applyBorder="1" applyAlignment="1" applyProtection="1">
      <alignment vertical="center" wrapText="1"/>
      <protection locked="0"/>
    </xf>
    <xf numFmtId="0" fontId="37" fillId="17" borderId="18" xfId="2" applyFont="1" applyFill="1" applyBorder="1" applyAlignment="1" applyProtection="1">
      <alignment horizontal="left" vertical="center" wrapText="1"/>
      <protection locked="0"/>
    </xf>
    <xf numFmtId="9" fontId="36" fillId="17" borderId="18" xfId="13" applyFont="1" applyFill="1" applyBorder="1" applyAlignment="1" applyProtection="1">
      <alignment horizontal="center" vertical="center" wrapText="1"/>
      <protection locked="0"/>
    </xf>
    <xf numFmtId="10" fontId="36" fillId="17" borderId="18" xfId="2" applyNumberFormat="1" applyFont="1" applyFill="1" applyBorder="1" applyAlignment="1" applyProtection="1">
      <alignment horizontal="center" vertical="center" wrapText="1"/>
      <protection locked="0"/>
    </xf>
    <xf numFmtId="0" fontId="47" fillId="3" borderId="0" xfId="0" applyFont="1" applyFill="1" applyAlignment="1">
      <alignment vertical="center" wrapText="1"/>
    </xf>
    <xf numFmtId="0" fontId="54" fillId="17" borderId="31" xfId="0" applyFont="1" applyFill="1" applyBorder="1" applyAlignment="1">
      <alignment horizontal="center" vertical="center" wrapText="1"/>
    </xf>
    <xf numFmtId="0" fontId="55" fillId="17" borderId="31" xfId="0" applyFont="1" applyFill="1" applyBorder="1" applyAlignment="1">
      <alignment horizontal="justify" vertical="top" wrapText="1"/>
    </xf>
    <xf numFmtId="0" fontId="54" fillId="7" borderId="31" xfId="0" applyFont="1" applyFill="1" applyBorder="1" applyAlignment="1">
      <alignment horizontal="center" vertical="center" wrapText="1"/>
    </xf>
    <xf numFmtId="0" fontId="54" fillId="7" borderId="31" xfId="0" applyFont="1" applyFill="1" applyBorder="1" applyAlignment="1">
      <alignment horizontal="left" vertical="center" wrapText="1"/>
    </xf>
    <xf numFmtId="0" fontId="60" fillId="0" borderId="0" xfId="2" applyFont="1" applyAlignment="1" applyProtection="1">
      <alignment vertical="center" wrapText="1"/>
      <protection locked="0"/>
    </xf>
    <xf numFmtId="0" fontId="61" fillId="0" borderId="0" xfId="2" applyFont="1" applyAlignment="1" applyProtection="1">
      <alignment vertical="center" wrapText="1"/>
      <protection locked="0"/>
    </xf>
    <xf numFmtId="0" fontId="60" fillId="3" borderId="0" xfId="2" applyFont="1" applyFill="1" applyAlignment="1" applyProtection="1">
      <alignment horizontal="right" vertical="center" wrapText="1"/>
      <protection locked="0"/>
    </xf>
    <xf numFmtId="9" fontId="59" fillId="0" borderId="0" xfId="13" applyFont="1" applyFill="1" applyBorder="1" applyAlignment="1" applyProtection="1">
      <alignment horizontal="right" vertical="center" wrapText="1"/>
      <protection locked="0"/>
    </xf>
    <xf numFmtId="0" fontId="60" fillId="0" borderId="24" xfId="2" applyFont="1" applyBorder="1" applyAlignment="1" applyProtection="1">
      <alignment vertical="center" wrapText="1"/>
      <protection locked="0"/>
    </xf>
    <xf numFmtId="0" fontId="61" fillId="0" borderId="24" xfId="2" applyFont="1" applyBorder="1" applyAlignment="1" applyProtection="1">
      <alignment vertical="center" wrapText="1"/>
      <protection locked="0"/>
    </xf>
    <xf numFmtId="0" fontId="60" fillId="3" borderId="24" xfId="2" applyFont="1" applyFill="1" applyBorder="1" applyAlignment="1" applyProtection="1">
      <alignment horizontal="right" vertical="center" wrapText="1"/>
      <protection locked="0"/>
    </xf>
    <xf numFmtId="9" fontId="59" fillId="0" borderId="24" xfId="13" applyFont="1" applyFill="1" applyBorder="1" applyAlignment="1" applyProtection="1">
      <alignment horizontal="right" vertical="center" wrapText="1"/>
      <protection locked="0"/>
    </xf>
    <xf numFmtId="9" fontId="62" fillId="13" borderId="0" xfId="0" applyNumberFormat="1" applyFont="1" applyFill="1" applyAlignment="1">
      <alignment vertical="center" wrapText="1"/>
    </xf>
    <xf numFmtId="0" fontId="63" fillId="0" borderId="0" xfId="0" applyFont="1" applyAlignment="1">
      <alignment vertical="center" wrapText="1"/>
    </xf>
    <xf numFmtId="0" fontId="64" fillId="0" borderId="0" xfId="0" applyFont="1" applyAlignment="1">
      <alignment vertical="center" wrapText="1"/>
    </xf>
    <xf numFmtId="0" fontId="61" fillId="3" borderId="24" xfId="2" applyFont="1" applyFill="1" applyBorder="1" applyAlignment="1" applyProtection="1">
      <alignment vertical="center" wrapText="1"/>
      <protection locked="0"/>
    </xf>
    <xf numFmtId="9" fontId="65" fillId="0" borderId="24" xfId="2" applyNumberFormat="1" applyFont="1" applyBorder="1" applyAlignment="1" applyProtection="1">
      <alignment horizontal="center" vertical="center" wrapText="1"/>
      <protection locked="0"/>
    </xf>
    <xf numFmtId="0" fontId="11" fillId="3" borderId="36" xfId="2" applyFont="1" applyFill="1" applyBorder="1" applyAlignment="1" applyProtection="1">
      <alignment horizontal="right" vertical="center" wrapText="1"/>
      <protection locked="0"/>
    </xf>
    <xf numFmtId="0" fontId="23" fillId="3" borderId="21" xfId="2" applyFont="1" applyFill="1" applyBorder="1" applyAlignment="1" applyProtection="1">
      <alignment horizontal="right" vertical="center" wrapText="1"/>
      <protection locked="0"/>
    </xf>
    <xf numFmtId="0" fontId="23" fillId="3" borderId="37" xfId="2" applyFont="1" applyFill="1" applyBorder="1" applyAlignment="1" applyProtection="1">
      <alignment horizontal="right" vertical="center" wrapText="1"/>
      <protection locked="0"/>
    </xf>
    <xf numFmtId="9" fontId="23" fillId="3" borderId="24" xfId="2" applyNumberFormat="1" applyFont="1" applyFill="1" applyBorder="1" applyAlignment="1" applyProtection="1">
      <alignment horizontal="center" vertical="center" wrapText="1"/>
      <protection locked="0"/>
    </xf>
    <xf numFmtId="0" fontId="46" fillId="3" borderId="0" xfId="0" applyFont="1" applyFill="1" applyAlignment="1">
      <alignment vertical="center" wrapText="1"/>
    </xf>
    <xf numFmtId="0" fontId="54" fillId="17" borderId="31" xfId="0" applyFont="1" applyFill="1" applyBorder="1" applyAlignment="1">
      <alignment horizontal="left" vertical="center" wrapText="1"/>
    </xf>
    <xf numFmtId="0" fontId="56" fillId="7" borderId="31" xfId="0" applyFont="1" applyFill="1" applyBorder="1" applyAlignment="1">
      <alignment horizontal="justify" vertical="center" wrapText="1"/>
    </xf>
    <xf numFmtId="167" fontId="19" fillId="3" borderId="4" xfId="13" applyNumberFormat="1" applyFont="1" applyFill="1" applyBorder="1" applyAlignment="1">
      <alignment horizontal="center"/>
    </xf>
    <xf numFmtId="0" fontId="54" fillId="17" borderId="31" xfId="0" applyFont="1" applyFill="1" applyBorder="1" applyAlignment="1">
      <alignment horizontal="left" vertical="top" wrapText="1"/>
    </xf>
    <xf numFmtId="0" fontId="36" fillId="17" borderId="18" xfId="2" applyFont="1" applyFill="1" applyBorder="1" applyAlignment="1" applyProtection="1">
      <alignment horizontal="left" vertical="center" wrapText="1"/>
      <protection locked="0"/>
    </xf>
    <xf numFmtId="0" fontId="37" fillId="17" borderId="18" xfId="2" applyFont="1" applyFill="1" applyBorder="1" applyAlignment="1" applyProtection="1">
      <alignment horizontal="center" vertical="center" wrapText="1"/>
      <protection locked="0"/>
    </xf>
    <xf numFmtId="0" fontId="36" fillId="17" borderId="18" xfId="2" applyFont="1" applyFill="1" applyBorder="1" applyAlignment="1" applyProtection="1">
      <alignment horizontal="center" vertical="center" wrapText="1"/>
      <protection locked="0"/>
    </xf>
    <xf numFmtId="2" fontId="36" fillId="17" borderId="18" xfId="2" applyNumberFormat="1" applyFont="1" applyFill="1" applyBorder="1" applyAlignment="1" applyProtection="1">
      <alignment horizontal="center" vertical="center" wrapText="1"/>
      <protection locked="0"/>
    </xf>
    <xf numFmtId="0" fontId="52" fillId="17" borderId="19" xfId="2" applyFont="1" applyFill="1" applyBorder="1" applyAlignment="1" applyProtection="1">
      <alignment horizontal="left" vertical="center"/>
      <protection locked="0"/>
    </xf>
    <xf numFmtId="0" fontId="52" fillId="17" borderId="19" xfId="2" applyFont="1" applyFill="1" applyBorder="1" applyAlignment="1" applyProtection="1">
      <alignment horizontal="justify" vertical="center"/>
      <protection locked="0"/>
    </xf>
    <xf numFmtId="0" fontId="54" fillId="17" borderId="31" xfId="0" applyFont="1" applyFill="1" applyBorder="1" applyAlignment="1">
      <alignment horizontal="justify" vertical="center" wrapText="1"/>
    </xf>
    <xf numFmtId="0" fontId="56" fillId="17" borderId="31" xfId="0" applyFont="1" applyFill="1" applyBorder="1" applyAlignment="1">
      <alignment horizontal="justify" vertical="center" wrapText="1"/>
    </xf>
    <xf numFmtId="1" fontId="36" fillId="17" borderId="18" xfId="13" applyNumberFormat="1" applyFont="1" applyFill="1" applyBorder="1" applyAlignment="1" applyProtection="1">
      <alignment horizontal="center" vertical="center" wrapText="1"/>
      <protection locked="0"/>
    </xf>
    <xf numFmtId="0" fontId="55" fillId="7" borderId="31" xfId="0" applyFont="1" applyFill="1" applyBorder="1" applyAlignment="1">
      <alignment horizontal="center" vertical="center" wrapText="1"/>
    </xf>
    <xf numFmtId="0" fontId="55" fillId="7" borderId="31" xfId="0" applyFont="1" applyFill="1" applyBorder="1" applyAlignment="1">
      <alignment horizontal="left" vertical="top" wrapText="1"/>
    </xf>
    <xf numFmtId="0" fontId="20" fillId="0" borderId="0" xfId="2" applyFont="1" applyAlignment="1" applyProtection="1">
      <alignment horizontal="left" vertical="center" wrapText="1"/>
      <protection locked="0"/>
    </xf>
    <xf numFmtId="0" fontId="68" fillId="19" borderId="38" xfId="21" applyFont="1" applyFill="1" applyBorder="1" applyAlignment="1">
      <alignment vertical="center" wrapText="1"/>
    </xf>
    <xf numFmtId="0" fontId="68" fillId="19" borderId="30" xfId="21" applyFont="1" applyFill="1" applyBorder="1" applyAlignment="1">
      <alignment horizontal="right" vertical="center" wrapText="1"/>
    </xf>
    <xf numFmtId="0" fontId="69" fillId="20" borderId="38" xfId="21" applyFont="1" applyFill="1" applyBorder="1" applyAlignment="1">
      <alignment vertical="center" wrapText="1"/>
    </xf>
    <xf numFmtId="8" fontId="69" fillId="20" borderId="30" xfId="21" applyNumberFormat="1" applyFont="1" applyFill="1" applyBorder="1" applyAlignment="1">
      <alignment horizontal="right" vertical="center" wrapText="1"/>
    </xf>
    <xf numFmtId="0" fontId="68" fillId="6" borderId="38" xfId="21" applyFont="1" applyFill="1" applyBorder="1" applyAlignment="1">
      <alignment vertical="center" wrapText="1"/>
    </xf>
    <xf numFmtId="8" fontId="68" fillId="19" borderId="30" xfId="21" applyNumberFormat="1" applyFont="1" applyFill="1" applyBorder="1" applyAlignment="1">
      <alignment horizontal="right" vertical="center" wrapText="1"/>
    </xf>
    <xf numFmtId="166" fontId="68" fillId="19" borderId="30" xfId="21" applyNumberFormat="1" applyFont="1" applyFill="1" applyBorder="1" applyAlignment="1">
      <alignment horizontal="right" vertical="center" wrapText="1"/>
    </xf>
    <xf numFmtId="8" fontId="70" fillId="6" borderId="30" xfId="21" applyNumberFormat="1" applyFont="1" applyFill="1" applyBorder="1" applyAlignment="1">
      <alignment vertical="center" wrapText="1"/>
    </xf>
    <xf numFmtId="0" fontId="71" fillId="7" borderId="0" xfId="21" applyFont="1" applyFill="1" applyAlignment="1">
      <alignment horizontal="center" vertical="center"/>
    </xf>
    <xf numFmtId="0" fontId="72" fillId="7" borderId="39" xfId="21" applyFont="1" applyFill="1" applyBorder="1" applyAlignment="1">
      <alignment horizontal="center" vertical="center" wrapText="1"/>
    </xf>
    <xf numFmtId="0" fontId="72" fillId="7" borderId="40" xfId="21" applyFont="1" applyFill="1" applyBorder="1" applyAlignment="1">
      <alignment horizontal="center" vertical="center" wrapText="1"/>
    </xf>
    <xf numFmtId="0" fontId="19" fillId="7" borderId="0" xfId="9" applyFont="1" applyFill="1"/>
    <xf numFmtId="9" fontId="19" fillId="7" borderId="4" xfId="13" applyFont="1" applyFill="1" applyBorder="1" applyAlignment="1">
      <alignment horizontal="center"/>
    </xf>
    <xf numFmtId="167" fontId="19" fillId="7" borderId="0" xfId="13" applyNumberFormat="1" applyFont="1" applyFill="1" applyAlignment="1">
      <alignment horizontal="center"/>
    </xf>
    <xf numFmtId="167" fontId="19" fillId="7" borderId="4" xfId="13" applyNumberFormat="1" applyFont="1" applyFill="1" applyBorder="1" applyAlignment="1">
      <alignment horizontal="center"/>
    </xf>
    <xf numFmtId="0" fontId="37" fillId="0" borderId="31" xfId="0" applyFont="1" applyBorder="1" applyAlignment="1">
      <alignment vertical="center" wrapText="1"/>
    </xf>
    <xf numFmtId="1" fontId="37" fillId="0" borderId="31" xfId="0" applyNumberFormat="1" applyFont="1" applyBorder="1" applyAlignment="1">
      <alignment horizontal="center" vertical="center" wrapText="1"/>
    </xf>
    <xf numFmtId="3" fontId="37" fillId="7" borderId="31" xfId="0" applyNumberFormat="1" applyFont="1" applyFill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3" fontId="36" fillId="7" borderId="31" xfId="0" applyNumberFormat="1" applyFont="1" applyFill="1" applyBorder="1" applyAlignment="1">
      <alignment horizontal="center" vertical="center" wrapText="1"/>
    </xf>
    <xf numFmtId="9" fontId="14" fillId="5" borderId="18" xfId="2" applyNumberFormat="1" applyFont="1" applyFill="1" applyBorder="1" applyAlignment="1" applyProtection="1">
      <alignment horizontal="center" vertical="center" wrapText="1"/>
      <protection locked="0"/>
    </xf>
    <xf numFmtId="0" fontId="14" fillId="2" borderId="18" xfId="2" applyFont="1" applyFill="1" applyBorder="1" applyAlignment="1" applyProtection="1">
      <alignment horizontal="center" vertical="center" wrapText="1"/>
      <protection locked="0"/>
    </xf>
    <xf numFmtId="0" fontId="14" fillId="5" borderId="18" xfId="2" applyFont="1" applyFill="1" applyBorder="1" applyAlignment="1" applyProtection="1">
      <alignment horizontal="center" vertical="center" wrapText="1"/>
      <protection locked="0"/>
    </xf>
    <xf numFmtId="0" fontId="14" fillId="0" borderId="18" xfId="2" applyFont="1" applyBorder="1" applyAlignment="1" applyProtection="1">
      <alignment horizontal="center" vertical="center" wrapText="1"/>
      <protection locked="0"/>
    </xf>
    <xf numFmtId="0" fontId="14" fillId="5" borderId="0" xfId="2" applyFont="1" applyFill="1" applyAlignment="1" applyProtection="1">
      <alignment horizontal="center" vertical="center" wrapText="1"/>
      <protection locked="0"/>
    </xf>
    <xf numFmtId="167" fontId="36" fillId="17" borderId="18" xfId="2" applyNumberFormat="1" applyFont="1" applyFill="1" applyBorder="1" applyAlignment="1" applyProtection="1">
      <alignment horizontal="center" vertical="center" wrapText="1"/>
      <protection locked="0"/>
    </xf>
    <xf numFmtId="10" fontId="36" fillId="5" borderId="18" xfId="2" applyNumberFormat="1" applyFont="1" applyFill="1" applyBorder="1" applyAlignment="1" applyProtection="1">
      <alignment horizontal="center" vertical="center" wrapText="1"/>
      <protection locked="0"/>
    </xf>
    <xf numFmtId="3" fontId="37" fillId="7" borderId="34" xfId="0" applyNumberFormat="1" applyFont="1" applyFill="1" applyBorder="1" applyAlignment="1">
      <alignment horizontal="center" vertical="center" wrapText="1"/>
    </xf>
    <xf numFmtId="168" fontId="37" fillId="0" borderId="43" xfId="0" applyNumberFormat="1" applyFont="1" applyBorder="1" applyAlignment="1">
      <alignment horizontal="center" vertical="center" wrapText="1"/>
    </xf>
    <xf numFmtId="3" fontId="36" fillId="0" borderId="44" xfId="0" applyNumberFormat="1" applyFont="1" applyBorder="1" applyAlignment="1">
      <alignment horizontal="center" vertical="center" wrapText="1"/>
    </xf>
    <xf numFmtId="168" fontId="36" fillId="0" borderId="45" xfId="0" applyNumberFormat="1" applyFont="1" applyBorder="1" applyAlignment="1">
      <alignment horizontal="center" vertical="center" wrapText="1"/>
    </xf>
    <xf numFmtId="3" fontId="36" fillId="7" borderId="46" xfId="0" applyNumberFormat="1" applyFont="1" applyFill="1" applyBorder="1" applyAlignment="1">
      <alignment horizontal="center" vertical="center" wrapText="1"/>
    </xf>
    <xf numFmtId="167" fontId="36" fillId="18" borderId="18" xfId="2" applyNumberFormat="1" applyFont="1" applyFill="1" applyBorder="1" applyAlignment="1" applyProtection="1">
      <alignment horizontal="center" vertical="center" wrapText="1"/>
      <protection locked="0"/>
    </xf>
    <xf numFmtId="0" fontId="21" fillId="5" borderId="22" xfId="2" applyFont="1" applyFill="1" applyBorder="1" applyAlignment="1" applyProtection="1">
      <alignment horizontal="left" vertical="center" wrapText="1"/>
      <protection locked="0"/>
    </xf>
    <xf numFmtId="0" fontId="15" fillId="5" borderId="19" xfId="2" applyFont="1" applyFill="1" applyBorder="1" applyAlignment="1" applyProtection="1">
      <alignment horizontal="left" vertical="center" wrapText="1"/>
      <protection locked="0"/>
    </xf>
    <xf numFmtId="0" fontId="15" fillId="5" borderId="20" xfId="2" applyFont="1" applyFill="1" applyBorder="1" applyAlignment="1" applyProtection="1">
      <alignment horizontal="left" vertical="center" wrapText="1"/>
      <protection locked="0"/>
    </xf>
    <xf numFmtId="0" fontId="15" fillId="2" borderId="22" xfId="2" applyFont="1" applyFill="1" applyBorder="1" applyAlignment="1" applyProtection="1">
      <alignment horizontal="left" vertical="center" wrapText="1"/>
      <protection locked="0"/>
    </xf>
    <xf numFmtId="0" fontId="15" fillId="2" borderId="19" xfId="2" applyFont="1" applyFill="1" applyBorder="1" applyAlignment="1" applyProtection="1">
      <alignment horizontal="left" vertical="center" wrapText="1"/>
      <protection locked="0"/>
    </xf>
    <xf numFmtId="0" fontId="3" fillId="0" borderId="20" xfId="0" applyFont="1" applyBorder="1" applyAlignment="1">
      <alignment horizontal="left" vertical="center" wrapText="1"/>
    </xf>
    <xf numFmtId="0" fontId="3" fillId="5" borderId="20" xfId="0" applyFont="1" applyFill="1" applyBorder="1" applyAlignment="1">
      <alignment horizontal="left" vertical="center" wrapText="1"/>
    </xf>
    <xf numFmtId="0" fontId="11" fillId="10" borderId="22" xfId="2" applyFont="1" applyFill="1" applyBorder="1" applyAlignment="1" applyProtection="1">
      <alignment horizontal="right" vertical="center" wrapText="1"/>
      <protection locked="0"/>
    </xf>
    <xf numFmtId="0" fontId="23" fillId="10" borderId="19" xfId="2" applyFont="1" applyFill="1" applyBorder="1" applyAlignment="1" applyProtection="1">
      <alignment horizontal="right" vertical="center" wrapText="1"/>
      <protection locked="0"/>
    </xf>
    <xf numFmtId="0" fontId="23" fillId="10" borderId="20" xfId="2" applyFont="1" applyFill="1" applyBorder="1" applyAlignment="1" applyProtection="1">
      <alignment horizontal="right" vertical="center" wrapText="1"/>
      <protection locked="0"/>
    </xf>
    <xf numFmtId="0" fontId="30" fillId="9" borderId="23" xfId="2" applyFont="1" applyFill="1" applyBorder="1" applyAlignment="1" applyProtection="1">
      <alignment horizontal="right" vertical="center" wrapText="1"/>
      <protection locked="0"/>
    </xf>
    <xf numFmtId="0" fontId="30" fillId="9" borderId="24" xfId="2" applyFont="1" applyFill="1" applyBorder="1" applyAlignment="1" applyProtection="1">
      <alignment horizontal="right" vertical="center" wrapText="1"/>
      <protection locked="0"/>
    </xf>
    <xf numFmtId="9" fontId="30" fillId="9" borderId="23" xfId="2" applyNumberFormat="1" applyFont="1" applyFill="1" applyBorder="1" applyAlignment="1" applyProtection="1">
      <alignment horizontal="right" vertical="center" wrapText="1"/>
      <protection locked="0"/>
    </xf>
    <xf numFmtId="0" fontId="0" fillId="0" borderId="24" xfId="0" applyBorder="1" applyAlignment="1">
      <alignment vertical="center" wrapText="1"/>
    </xf>
    <xf numFmtId="0" fontId="36" fillId="7" borderId="18" xfId="2" applyFont="1" applyFill="1" applyBorder="1" applyAlignment="1" applyProtection="1">
      <alignment horizontal="center" vertical="center" wrapText="1"/>
      <protection locked="0"/>
    </xf>
    <xf numFmtId="0" fontId="30" fillId="9" borderId="18" xfId="2" applyFont="1" applyFill="1" applyBorder="1" applyAlignment="1" applyProtection="1">
      <alignment horizontal="left" vertical="center" wrapText="1"/>
      <protection locked="0"/>
    </xf>
    <xf numFmtId="0" fontId="31" fillId="9" borderId="18" xfId="0" applyFont="1" applyFill="1" applyBorder="1" applyAlignment="1">
      <alignment horizontal="left" vertical="center" wrapText="1"/>
    </xf>
    <xf numFmtId="0" fontId="33" fillId="0" borderId="24" xfId="2" applyFont="1" applyBorder="1" applyAlignment="1" applyProtection="1">
      <alignment vertical="center" wrapText="1"/>
      <protection locked="0"/>
    </xf>
    <xf numFmtId="0" fontId="33" fillId="0" borderId="0" xfId="2" applyFont="1" applyAlignment="1" applyProtection="1">
      <alignment horizontal="center" vertical="center" wrapText="1"/>
      <protection locked="0"/>
    </xf>
    <xf numFmtId="0" fontId="21" fillId="5" borderId="19" xfId="2" applyFont="1" applyFill="1" applyBorder="1" applyAlignment="1" applyProtection="1">
      <alignment horizontal="left" vertical="center" wrapText="1"/>
      <protection locked="0"/>
    </xf>
    <xf numFmtId="0" fontId="21" fillId="5" borderId="20" xfId="2" applyFont="1" applyFill="1" applyBorder="1" applyAlignment="1" applyProtection="1">
      <alignment horizontal="left" vertical="center" wrapText="1"/>
      <protection locked="0"/>
    </xf>
    <xf numFmtId="0" fontId="29" fillId="0" borderId="8" xfId="2" applyFont="1" applyBorder="1" applyAlignment="1" applyProtection="1">
      <alignment vertical="center" wrapText="1"/>
      <protection locked="0"/>
    </xf>
    <xf numFmtId="0" fontId="29" fillId="0" borderId="0" xfId="2" applyFont="1" applyAlignment="1" applyProtection="1">
      <alignment vertical="center" wrapText="1"/>
      <protection locked="0"/>
    </xf>
    <xf numFmtId="0" fontId="29" fillId="0" borderId="6" xfId="2" applyFont="1" applyBorder="1" applyAlignment="1" applyProtection="1">
      <alignment vertical="center" wrapText="1"/>
      <protection locked="0"/>
    </xf>
    <xf numFmtId="0" fontId="29" fillId="0" borderId="11" xfId="2" applyFont="1" applyBorder="1" applyAlignment="1" applyProtection="1">
      <alignment vertical="center" wrapText="1"/>
      <protection locked="0"/>
    </xf>
    <xf numFmtId="0" fontId="26" fillId="6" borderId="22" xfId="2" applyFont="1" applyFill="1" applyBorder="1" applyAlignment="1" applyProtection="1">
      <alignment horizontal="center" vertical="center" wrapText="1"/>
      <protection locked="0"/>
    </xf>
    <xf numFmtId="0" fontId="26" fillId="6" borderId="19" xfId="2" applyFont="1" applyFill="1" applyBorder="1" applyAlignment="1" applyProtection="1">
      <alignment horizontal="center" vertical="center" wrapText="1"/>
      <protection locked="0"/>
    </xf>
    <xf numFmtId="0" fontId="26" fillId="6" borderId="20" xfId="2" applyFont="1" applyFill="1" applyBorder="1" applyAlignment="1" applyProtection="1">
      <alignment horizontal="center" vertical="center" wrapText="1"/>
      <protection locked="0"/>
    </xf>
    <xf numFmtId="0" fontId="21" fillId="2" borderId="19" xfId="2" applyFont="1" applyFill="1" applyBorder="1" applyAlignment="1" applyProtection="1">
      <alignment horizontal="left" vertical="center" wrapText="1"/>
      <protection locked="0"/>
    </xf>
    <xf numFmtId="0" fontId="16" fillId="2" borderId="0" xfId="2" applyFont="1" applyFill="1" applyAlignment="1" applyProtection="1">
      <alignment horizontal="center" vertical="center" wrapText="1"/>
      <protection locked="0"/>
    </xf>
    <xf numFmtId="0" fontId="16" fillId="2" borderId="21" xfId="2" applyFont="1" applyFill="1" applyBorder="1" applyAlignment="1" applyProtection="1">
      <alignment horizontal="center" vertical="center" wrapText="1"/>
      <protection locked="0"/>
    </xf>
    <xf numFmtId="0" fontId="16" fillId="2" borderId="25" xfId="2" applyFont="1" applyFill="1" applyBorder="1" applyAlignment="1" applyProtection="1">
      <alignment horizontal="center" vertical="center" wrapText="1"/>
      <protection locked="0"/>
    </xf>
    <xf numFmtId="0" fontId="18" fillId="11" borderId="22" xfId="0" applyFont="1" applyFill="1" applyBorder="1" applyAlignment="1" applyProtection="1">
      <alignment horizontal="left" vertical="center" wrapText="1"/>
      <protection locked="0"/>
    </xf>
    <xf numFmtId="0" fontId="18" fillId="11" borderId="19" xfId="0" applyFont="1" applyFill="1" applyBorder="1" applyAlignment="1" applyProtection="1">
      <alignment horizontal="left" vertical="center" wrapText="1"/>
      <protection locked="0"/>
    </xf>
    <xf numFmtId="0" fontId="18" fillId="11" borderId="20" xfId="0" applyFont="1" applyFill="1" applyBorder="1" applyAlignment="1" applyProtection="1">
      <alignment horizontal="left" vertical="center" wrapText="1"/>
      <protection locked="0"/>
    </xf>
    <xf numFmtId="0" fontId="15" fillId="5" borderId="22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Alignment="1" applyProtection="1">
      <alignment horizontal="center" vertical="center" wrapText="1"/>
      <protection locked="0"/>
    </xf>
    <xf numFmtId="0" fontId="15" fillId="2" borderId="12" xfId="2" applyFont="1" applyFill="1" applyBorder="1" applyAlignment="1" applyProtection="1">
      <alignment vertical="center" wrapText="1"/>
      <protection locked="0"/>
    </xf>
    <xf numFmtId="0" fontId="15" fillId="2" borderId="7" xfId="2" applyFont="1" applyFill="1" applyBorder="1" applyAlignment="1" applyProtection="1">
      <alignment vertical="center" wrapText="1"/>
      <protection locked="0"/>
    </xf>
    <xf numFmtId="0" fontId="15" fillId="2" borderId="13" xfId="2" applyFont="1" applyFill="1" applyBorder="1" applyAlignment="1" applyProtection="1">
      <alignment vertical="center" wrapText="1"/>
      <protection locked="0"/>
    </xf>
    <xf numFmtId="0" fontId="18" fillId="11" borderId="0" xfId="0" applyFont="1" applyFill="1" applyAlignment="1" applyProtection="1">
      <alignment horizontal="left" vertical="center" wrapText="1"/>
      <protection locked="0"/>
    </xf>
    <xf numFmtId="0" fontId="21" fillId="0" borderId="0" xfId="2" applyFont="1" applyAlignment="1" applyProtection="1">
      <alignment horizontal="left" vertical="center" wrapText="1"/>
      <protection locked="0"/>
    </xf>
    <xf numFmtId="0" fontId="15" fillId="2" borderId="12" xfId="2" applyFont="1" applyFill="1" applyBorder="1" applyAlignment="1" applyProtection="1">
      <alignment vertical="center"/>
      <protection locked="0"/>
    </xf>
    <xf numFmtId="0" fontId="0" fillId="0" borderId="7" xfId="0" applyBorder="1" applyAlignment="1">
      <alignment vertical="center" wrapText="1"/>
    </xf>
    <xf numFmtId="0" fontId="32" fillId="0" borderId="25" xfId="2" applyFont="1" applyBorder="1" applyAlignment="1" applyProtection="1">
      <alignment horizontal="left" vertical="center"/>
      <protection locked="0"/>
    </xf>
    <xf numFmtId="0" fontId="21" fillId="2" borderId="0" xfId="2" applyFont="1" applyFill="1" applyAlignment="1" applyProtection="1">
      <alignment horizontal="left" vertical="center" wrapText="1"/>
      <protection locked="0"/>
    </xf>
    <xf numFmtId="9" fontId="26" fillId="6" borderId="22" xfId="2" applyNumberFormat="1" applyFont="1" applyFill="1" applyBorder="1" applyAlignment="1" applyProtection="1">
      <alignment horizontal="center" vertical="center" wrapText="1"/>
      <protection locked="0"/>
    </xf>
    <xf numFmtId="9" fontId="26" fillId="6" borderId="20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Alignment="1" applyProtection="1">
      <alignment horizontal="left" vertical="center" wrapText="1"/>
      <protection locked="0"/>
    </xf>
    <xf numFmtId="0" fontId="15" fillId="5" borderId="22" xfId="2" applyFont="1" applyFill="1" applyBorder="1" applyAlignment="1" applyProtection="1">
      <alignment horizontal="center" vertical="center" wrapText="1"/>
      <protection locked="0"/>
    </xf>
    <xf numFmtId="0" fontId="15" fillId="5" borderId="19" xfId="2" applyFont="1" applyFill="1" applyBorder="1" applyAlignment="1" applyProtection="1">
      <alignment horizontal="center" vertical="center" wrapText="1"/>
      <protection locked="0"/>
    </xf>
    <xf numFmtId="0" fontId="15" fillId="5" borderId="20" xfId="2" applyFont="1" applyFill="1" applyBorder="1" applyAlignment="1" applyProtection="1">
      <alignment horizontal="center" vertical="center" wrapText="1"/>
      <protection locked="0"/>
    </xf>
    <xf numFmtId="0" fontId="16" fillId="12" borderId="25" xfId="2" applyFont="1" applyFill="1" applyBorder="1" applyAlignment="1" applyProtection="1">
      <alignment horizontal="center" vertical="center" wrapText="1"/>
      <protection locked="0"/>
    </xf>
    <xf numFmtId="0" fontId="16" fillId="12" borderId="21" xfId="2" applyFont="1" applyFill="1" applyBorder="1" applyAlignment="1" applyProtection="1">
      <alignment horizontal="center" vertical="center" wrapText="1"/>
      <protection locked="0"/>
    </xf>
    <xf numFmtId="0" fontId="16" fillId="0" borderId="25" xfId="2" applyFont="1" applyBorder="1" applyAlignment="1" applyProtection="1">
      <alignment horizontal="center" vertical="center" wrapText="1"/>
      <protection locked="0"/>
    </xf>
    <xf numFmtId="0" fontId="36" fillId="7" borderId="23" xfId="2" applyFont="1" applyFill="1" applyBorder="1" applyAlignment="1" applyProtection="1">
      <alignment horizontal="center" vertical="center" wrapText="1"/>
      <protection locked="0"/>
    </xf>
    <xf numFmtId="0" fontId="52" fillId="3" borderId="26" xfId="2" applyFont="1" applyFill="1" applyBorder="1" applyAlignment="1" applyProtection="1">
      <alignment horizontal="justify" vertical="center" wrapText="1"/>
      <protection locked="0"/>
    </xf>
    <xf numFmtId="0" fontId="52" fillId="3" borderId="19" xfId="2" applyFont="1" applyFill="1" applyBorder="1" applyAlignment="1" applyProtection="1">
      <alignment horizontal="justify" vertical="center" wrapText="1"/>
      <protection locked="0"/>
    </xf>
    <xf numFmtId="0" fontId="32" fillId="0" borderId="0" xfId="2" applyFont="1" applyAlignment="1" applyProtection="1">
      <alignment horizontal="center" vertical="center" wrapText="1"/>
      <protection locked="0"/>
    </xf>
    <xf numFmtId="0" fontId="34" fillId="9" borderId="0" xfId="2" applyFont="1" applyFill="1" applyAlignment="1" applyProtection="1">
      <alignment horizontal="center" vertical="center" wrapText="1"/>
      <protection locked="0"/>
    </xf>
    <xf numFmtId="0" fontId="20" fillId="0" borderId="0" xfId="2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0" fillId="9" borderId="0" xfId="2" applyFont="1" applyFill="1" applyAlignment="1" applyProtection="1">
      <alignment horizontal="left" vertical="center" wrapText="1"/>
      <protection locked="0"/>
    </xf>
    <xf numFmtId="0" fontId="17" fillId="3" borderId="0" xfId="2" applyFont="1" applyFill="1" applyAlignment="1" applyProtection="1">
      <alignment horizontal="center" vertical="center" wrapText="1"/>
      <protection locked="0"/>
    </xf>
    <xf numFmtId="0" fontId="15" fillId="2" borderId="16" xfId="2" applyFont="1" applyFill="1" applyBorder="1" applyAlignment="1" applyProtection="1">
      <alignment vertical="center" wrapText="1"/>
      <protection locked="0"/>
    </xf>
    <xf numFmtId="0" fontId="15" fillId="2" borderId="5" xfId="2" applyFont="1" applyFill="1" applyBorder="1" applyAlignment="1" applyProtection="1">
      <alignment vertical="center" wrapText="1"/>
      <protection locked="0"/>
    </xf>
    <xf numFmtId="0" fontId="15" fillId="2" borderId="17" xfId="2" applyFont="1" applyFill="1" applyBorder="1" applyAlignment="1" applyProtection="1">
      <alignment vertical="center" wrapText="1"/>
      <protection locked="0"/>
    </xf>
    <xf numFmtId="9" fontId="26" fillId="13" borderId="22" xfId="2" applyNumberFormat="1" applyFont="1" applyFill="1" applyBorder="1" applyAlignment="1" applyProtection="1">
      <alignment horizontal="center" vertical="center" wrapText="1"/>
      <protection locked="0"/>
    </xf>
    <xf numFmtId="9" fontId="26" fillId="13" borderId="20" xfId="2" applyNumberFormat="1" applyFont="1" applyFill="1" applyBorder="1" applyAlignment="1" applyProtection="1">
      <alignment horizontal="center" vertical="center" wrapText="1"/>
      <protection locked="0"/>
    </xf>
    <xf numFmtId="9" fontId="26" fillId="6" borderId="22" xfId="2" applyNumberFormat="1" applyFont="1" applyFill="1" applyBorder="1" applyAlignment="1" applyProtection="1">
      <alignment horizontal="right" vertical="center" wrapText="1"/>
      <protection locked="0"/>
    </xf>
    <xf numFmtId="9" fontId="26" fillId="6" borderId="19" xfId="2" applyNumberFormat="1" applyFont="1" applyFill="1" applyBorder="1" applyAlignment="1" applyProtection="1">
      <alignment horizontal="right" vertical="center" wrapText="1"/>
      <protection locked="0"/>
    </xf>
    <xf numFmtId="0" fontId="21" fillId="2" borderId="0" xfId="2" applyFont="1" applyFill="1" applyAlignment="1" applyProtection="1">
      <alignment horizontal="center" vertical="center" wrapText="1"/>
      <protection locked="0"/>
    </xf>
    <xf numFmtId="0" fontId="18" fillId="11" borderId="22" xfId="0" applyFont="1" applyFill="1" applyBorder="1" applyAlignment="1" applyProtection="1">
      <alignment horizontal="center" vertical="center" wrapText="1"/>
      <protection locked="0"/>
    </xf>
    <xf numFmtId="0" fontId="18" fillId="11" borderId="19" xfId="0" applyFont="1" applyFill="1" applyBorder="1" applyAlignment="1" applyProtection="1">
      <alignment horizontal="center" vertical="center" wrapText="1"/>
      <protection locked="0"/>
    </xf>
    <xf numFmtId="0" fontId="18" fillId="11" borderId="20" xfId="0" applyFont="1" applyFill="1" applyBorder="1" applyAlignment="1" applyProtection="1">
      <alignment horizontal="center" vertical="center" wrapText="1"/>
      <protection locked="0"/>
    </xf>
    <xf numFmtId="0" fontId="16" fillId="2" borderId="0" xfId="2" applyFont="1" applyFill="1" applyAlignment="1" applyProtection="1">
      <alignment horizontal="left" vertical="center" wrapText="1"/>
      <protection locked="0"/>
    </xf>
    <xf numFmtId="0" fontId="32" fillId="13" borderId="10" xfId="2" applyFont="1" applyFill="1" applyBorder="1" applyAlignment="1" applyProtection="1">
      <alignment vertical="center" wrapText="1"/>
      <protection locked="0"/>
    </xf>
    <xf numFmtId="0" fontId="32" fillId="13" borderId="0" xfId="2" applyFont="1" applyFill="1" applyAlignment="1" applyProtection="1">
      <alignment vertical="center" wrapText="1"/>
      <protection locked="0"/>
    </xf>
    <xf numFmtId="0" fontId="32" fillId="13" borderId="11" xfId="2" applyFont="1" applyFill="1" applyBorder="1" applyAlignment="1" applyProtection="1">
      <alignment vertical="center" wrapText="1"/>
      <protection locked="0"/>
    </xf>
    <xf numFmtId="0" fontId="21" fillId="2" borderId="27" xfId="2" applyFont="1" applyFill="1" applyBorder="1" applyAlignment="1" applyProtection="1">
      <alignment horizontal="center" vertical="center" wrapText="1"/>
      <protection locked="0"/>
    </xf>
    <xf numFmtId="0" fontId="74" fillId="0" borderId="0" xfId="0" applyFont="1">
      <alignment wrapText="1"/>
    </xf>
    <xf numFmtId="0" fontId="52" fillId="17" borderId="19" xfId="2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>
      <alignment vertical="center" wrapText="1"/>
    </xf>
    <xf numFmtId="0" fontId="32" fillId="2" borderId="26" xfId="2" applyFont="1" applyFill="1" applyBorder="1" applyAlignment="1" applyProtection="1">
      <alignment vertical="center" wrapText="1"/>
      <protection locked="0"/>
    </xf>
    <xf numFmtId="0" fontId="32" fillId="2" borderId="19" xfId="2" applyFont="1" applyFill="1" applyBorder="1" applyAlignment="1" applyProtection="1">
      <alignment vertical="center" wrapText="1"/>
      <protection locked="0"/>
    </xf>
    <xf numFmtId="0" fontId="32" fillId="2" borderId="35" xfId="2" applyFont="1" applyFill="1" applyBorder="1" applyAlignment="1" applyProtection="1">
      <alignment vertical="center" wrapText="1"/>
      <protection locked="0"/>
    </xf>
    <xf numFmtId="0" fontId="45" fillId="0" borderId="0" xfId="9" applyFont="1" applyAlignment="1">
      <alignment horizontal="center" vertical="center" wrapText="1"/>
    </xf>
    <xf numFmtId="0" fontId="15" fillId="0" borderId="19" xfId="2" applyFont="1" applyBorder="1" applyAlignment="1" applyProtection="1">
      <alignment horizontal="center" vertical="center" wrapText="1"/>
      <protection locked="0"/>
    </xf>
    <xf numFmtId="0" fontId="59" fillId="0" borderId="24" xfId="2" applyFont="1" applyBorder="1" applyAlignment="1" applyProtection="1">
      <alignment vertical="center" wrapText="1"/>
      <protection locked="0"/>
    </xf>
    <xf numFmtId="0" fontId="59" fillId="0" borderId="0" xfId="2" applyFont="1" applyAlignment="1" applyProtection="1">
      <alignment vertical="center" wrapText="1"/>
      <protection locked="0"/>
    </xf>
    <xf numFmtId="0" fontId="18" fillId="9" borderId="0" xfId="0" applyFont="1" applyFill="1" applyAlignment="1" applyProtection="1">
      <alignment horizontal="left" vertical="center" wrapText="1"/>
      <protection locked="0"/>
    </xf>
    <xf numFmtId="0" fontId="16" fillId="0" borderId="14" xfId="9" applyFont="1" applyBorder="1" applyAlignment="1">
      <alignment horizontal="center"/>
    </xf>
    <xf numFmtId="0" fontId="16" fillId="7" borderId="15" xfId="9" applyFont="1" applyFill="1" applyBorder="1" applyAlignment="1">
      <alignment horizontal="left" vertical="center" wrapText="1"/>
    </xf>
    <xf numFmtId="0" fontId="16" fillId="7" borderId="0" xfId="9" applyFont="1" applyFill="1" applyAlignment="1">
      <alignment horizontal="left" vertical="center" wrapText="1"/>
    </xf>
    <xf numFmtId="0" fontId="19" fillId="0" borderId="0" xfId="9" applyFont="1" applyAlignment="1">
      <alignment vertical="top" wrapText="1"/>
    </xf>
    <xf numFmtId="10" fontId="16" fillId="7" borderId="15" xfId="13" applyNumberFormat="1" applyFont="1" applyFill="1" applyBorder="1" applyAlignment="1">
      <alignment horizontal="center" vertical="center"/>
    </xf>
    <xf numFmtId="10" fontId="16" fillId="7" borderId="0" xfId="13" applyNumberFormat="1" applyFont="1" applyFill="1" applyAlignment="1">
      <alignment horizontal="center" vertical="center"/>
    </xf>
    <xf numFmtId="0" fontId="54" fillId="17" borderId="32" xfId="0" applyFont="1" applyFill="1" applyBorder="1" applyAlignment="1">
      <alignment horizontal="justify" vertical="center" wrapText="1"/>
    </xf>
    <xf numFmtId="0" fontId="54" fillId="17" borderId="33" xfId="0" applyFont="1" applyFill="1" applyBorder="1" applyAlignment="1">
      <alignment horizontal="justify" vertical="center" wrapText="1"/>
    </xf>
    <xf numFmtId="0" fontId="54" fillId="17" borderId="34" xfId="0" applyFont="1" applyFill="1" applyBorder="1" applyAlignment="1">
      <alignment horizontal="justify" vertical="center" wrapText="1"/>
    </xf>
    <xf numFmtId="0" fontId="56" fillId="7" borderId="32" xfId="0" applyFont="1" applyFill="1" applyBorder="1" applyAlignment="1">
      <alignment horizontal="left" vertical="center" wrapText="1"/>
    </xf>
    <xf numFmtId="0" fontId="56" fillId="7" borderId="33" xfId="0" applyFont="1" applyFill="1" applyBorder="1" applyAlignment="1">
      <alignment horizontal="left" vertical="center" wrapText="1"/>
    </xf>
    <xf numFmtId="0" fontId="56" fillId="7" borderId="34" xfId="0" applyFont="1" applyFill="1" applyBorder="1" applyAlignment="1">
      <alignment horizontal="left" vertical="center" wrapText="1"/>
    </xf>
    <xf numFmtId="0" fontId="56" fillId="7" borderId="32" xfId="0" applyFont="1" applyFill="1" applyBorder="1" applyAlignment="1">
      <alignment horizontal="justify" vertical="center" wrapText="1"/>
    </xf>
    <xf numFmtId="0" fontId="56" fillId="7" borderId="33" xfId="0" applyFont="1" applyFill="1" applyBorder="1" applyAlignment="1">
      <alignment horizontal="justify" vertical="center" wrapText="1"/>
    </xf>
    <xf numFmtId="0" fontId="56" fillId="7" borderId="34" xfId="0" applyFont="1" applyFill="1" applyBorder="1" applyAlignment="1">
      <alignment horizontal="justify" vertical="center" wrapText="1"/>
    </xf>
    <xf numFmtId="0" fontId="54" fillId="7" borderId="32" xfId="0" applyFont="1" applyFill="1" applyBorder="1" applyAlignment="1">
      <alignment horizontal="justify" vertical="center" wrapText="1"/>
    </xf>
    <xf numFmtId="0" fontId="54" fillId="7" borderId="33" xfId="0" applyFont="1" applyFill="1" applyBorder="1" applyAlignment="1">
      <alignment horizontal="justify" vertical="center" wrapText="1"/>
    </xf>
    <xf numFmtId="0" fontId="54" fillId="7" borderId="34" xfId="0" applyFont="1" applyFill="1" applyBorder="1" applyAlignment="1">
      <alignment horizontal="justify" vertical="center" wrapText="1"/>
    </xf>
    <xf numFmtId="0" fontId="54" fillId="17" borderId="32" xfId="0" applyFont="1" applyFill="1" applyBorder="1" applyAlignment="1">
      <alignment horizontal="center" vertical="center" wrapText="1"/>
    </xf>
    <xf numFmtId="0" fontId="54" fillId="17" borderId="33" xfId="0" applyFont="1" applyFill="1" applyBorder="1" applyAlignment="1">
      <alignment horizontal="center" vertical="center" wrapText="1"/>
    </xf>
    <xf numFmtId="0" fontId="54" fillId="17" borderId="34" xfId="0" applyFont="1" applyFill="1" applyBorder="1" applyAlignment="1">
      <alignment horizontal="center" vertical="center" wrapText="1"/>
    </xf>
    <xf numFmtId="0" fontId="55" fillId="17" borderId="32" xfId="0" applyFont="1" applyFill="1" applyBorder="1" applyAlignment="1">
      <alignment horizontal="center" vertical="center" wrapText="1"/>
    </xf>
    <xf numFmtId="0" fontId="58" fillId="17" borderId="33" xfId="0" applyFont="1" applyFill="1" applyBorder="1" applyAlignment="1">
      <alignment horizontal="center" vertical="center" wrapText="1"/>
    </xf>
    <xf numFmtId="0" fontId="58" fillId="17" borderId="34" xfId="0" applyFont="1" applyFill="1" applyBorder="1" applyAlignment="1">
      <alignment horizontal="center" vertical="center" wrapText="1"/>
    </xf>
    <xf numFmtId="0" fontId="54" fillId="7" borderId="32" xfId="0" applyFont="1" applyFill="1" applyBorder="1" applyAlignment="1">
      <alignment horizontal="left" vertical="center" wrapText="1"/>
    </xf>
    <xf numFmtId="0" fontId="54" fillId="7" borderId="33" xfId="0" applyFont="1" applyFill="1" applyBorder="1" applyAlignment="1">
      <alignment horizontal="left" vertical="center" wrapText="1"/>
    </xf>
    <xf numFmtId="0" fontId="54" fillId="7" borderId="34" xfId="0" applyFont="1" applyFill="1" applyBorder="1" applyAlignment="1">
      <alignment horizontal="left" vertical="center" wrapText="1"/>
    </xf>
    <xf numFmtId="0" fontId="54" fillId="7" borderId="31" xfId="0" applyFont="1" applyFill="1" applyBorder="1" applyAlignment="1">
      <alignment horizontal="justify" vertical="center" wrapText="1"/>
    </xf>
    <xf numFmtId="0" fontId="54" fillId="17" borderId="31" xfId="0" applyFont="1" applyFill="1" applyBorder="1" applyAlignment="1">
      <alignment horizontal="justify" vertical="center" wrapText="1"/>
    </xf>
    <xf numFmtId="0" fontId="54" fillId="17" borderId="32" xfId="0" applyFont="1" applyFill="1" applyBorder="1" applyAlignment="1">
      <alignment horizontal="left" vertical="center" wrapText="1"/>
    </xf>
    <xf numFmtId="0" fontId="54" fillId="17" borderId="33" xfId="0" applyFont="1" applyFill="1" applyBorder="1" applyAlignment="1">
      <alignment horizontal="left" vertical="center" wrapText="1"/>
    </xf>
    <xf numFmtId="0" fontId="54" fillId="17" borderId="34" xfId="0" applyFont="1" applyFill="1" applyBorder="1" applyAlignment="1">
      <alignment horizontal="left" vertical="center" wrapText="1"/>
    </xf>
    <xf numFmtId="0" fontId="54" fillId="7" borderId="32" xfId="0" applyFont="1" applyFill="1" applyBorder="1" applyAlignment="1">
      <alignment horizontal="center" vertical="center" wrapText="1"/>
    </xf>
    <xf numFmtId="0" fontId="3" fillId="7" borderId="33" xfId="0" applyFont="1" applyFill="1" applyBorder="1" applyAlignment="1">
      <alignment horizontal="center" vertical="center" wrapText="1"/>
    </xf>
    <xf numFmtId="0" fontId="3" fillId="7" borderId="34" xfId="0" applyFont="1" applyFill="1" applyBorder="1" applyAlignment="1">
      <alignment horizontal="center" vertical="center" wrapText="1"/>
    </xf>
    <xf numFmtId="0" fontId="54" fillId="7" borderId="33" xfId="0" applyFont="1" applyFill="1" applyBorder="1" applyAlignment="1">
      <alignment horizontal="center" vertical="center" wrapText="1"/>
    </xf>
    <xf numFmtId="0" fontId="54" fillId="7" borderId="34" xfId="0" applyFont="1" applyFill="1" applyBorder="1" applyAlignment="1">
      <alignment horizontal="center" vertical="center" wrapText="1"/>
    </xf>
    <xf numFmtId="0" fontId="57" fillId="7" borderId="33" xfId="0" applyFont="1" applyFill="1" applyBorder="1" applyAlignment="1">
      <alignment horizontal="center" vertical="center" wrapText="1"/>
    </xf>
    <xf numFmtId="0" fontId="57" fillId="7" borderId="34" xfId="0" applyFont="1" applyFill="1" applyBorder="1" applyAlignment="1">
      <alignment horizontal="center" vertical="center" wrapText="1"/>
    </xf>
    <xf numFmtId="0" fontId="54" fillId="17" borderId="31" xfId="0" applyFont="1" applyFill="1" applyBorder="1" applyAlignment="1">
      <alignment horizontal="center" vertical="center" wrapText="1"/>
    </xf>
    <xf numFmtId="0" fontId="42" fillId="16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39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41" fillId="0" borderId="0" xfId="0" applyFont="1" applyAlignment="1">
      <alignment horizontal="justify" vertical="center" wrapText="1"/>
    </xf>
    <xf numFmtId="0" fontId="22" fillId="0" borderId="0" xfId="0" applyFont="1" applyAlignment="1">
      <alignment horizontal="justify" vertical="center" wrapText="1"/>
    </xf>
    <xf numFmtId="0" fontId="42" fillId="16" borderId="31" xfId="0" applyFont="1" applyFill="1" applyBorder="1" applyAlignment="1">
      <alignment horizontal="center" vertical="center"/>
    </xf>
    <xf numFmtId="0" fontId="55" fillId="7" borderId="32" xfId="0" applyFont="1" applyFill="1" applyBorder="1" applyAlignment="1">
      <alignment horizontal="center" vertical="center" wrapText="1"/>
    </xf>
    <xf numFmtId="0" fontId="55" fillId="7" borderId="33" xfId="0" applyFont="1" applyFill="1" applyBorder="1" applyAlignment="1">
      <alignment horizontal="center" vertical="center" wrapText="1"/>
    </xf>
    <xf numFmtId="0" fontId="55" fillId="7" borderId="34" xfId="0" applyFont="1" applyFill="1" applyBorder="1" applyAlignment="1">
      <alignment horizontal="center" vertical="center" wrapText="1"/>
    </xf>
    <xf numFmtId="0" fontId="58" fillId="7" borderId="33" xfId="0" applyFont="1" applyFill="1" applyBorder="1" applyAlignment="1">
      <alignment horizontal="center" vertical="center" wrapText="1"/>
    </xf>
    <xf numFmtId="0" fontId="58" fillId="7" borderId="34" xfId="0" applyFont="1" applyFill="1" applyBorder="1" applyAlignment="1">
      <alignment horizontal="center" vertical="center" wrapText="1"/>
    </xf>
    <xf numFmtId="0" fontId="57" fillId="17" borderId="33" xfId="0" applyFont="1" applyFill="1" applyBorder="1" applyAlignment="1">
      <alignment horizontal="center" vertical="center" wrapText="1"/>
    </xf>
    <xf numFmtId="0" fontId="57" fillId="17" borderId="34" xfId="0" applyFont="1" applyFill="1" applyBorder="1" applyAlignment="1">
      <alignment horizontal="center" vertical="center" wrapText="1"/>
    </xf>
    <xf numFmtId="0" fontId="0" fillId="0" borderId="0" xfId="0">
      <alignment wrapText="1"/>
    </xf>
    <xf numFmtId="0" fontId="36" fillId="0" borderId="31" xfId="0" applyFont="1" applyBorder="1" applyAlignment="1">
      <alignment horizontal="right" vertical="center" wrapText="1"/>
    </xf>
    <xf numFmtId="0" fontId="73" fillId="17" borderId="31" xfId="0" applyFont="1" applyFill="1" applyBorder="1" applyAlignment="1">
      <alignment horizontal="right" vertical="center" wrapText="1"/>
    </xf>
    <xf numFmtId="0" fontId="37" fillId="7" borderId="31" xfId="0" applyFont="1" applyFill="1" applyBorder="1" applyAlignment="1">
      <alignment horizontal="center" vertical="center" wrapText="1"/>
    </xf>
    <xf numFmtId="0" fontId="74" fillId="17" borderId="31" xfId="0" applyFont="1" applyFill="1" applyBorder="1" applyAlignment="1">
      <alignment horizontal="center" vertical="center" wrapText="1"/>
    </xf>
    <xf numFmtId="0" fontId="35" fillId="21" borderId="31" xfId="0" applyFont="1" applyFill="1" applyBorder="1" applyAlignment="1">
      <alignment horizontal="center" vertical="center" wrapText="1"/>
    </xf>
    <xf numFmtId="0" fontId="0" fillId="21" borderId="31" xfId="0" applyFill="1" applyBorder="1" applyAlignment="1">
      <alignment horizontal="center" vertical="center" wrapText="1"/>
    </xf>
    <xf numFmtId="0" fontId="35" fillId="21" borderId="34" xfId="0" applyFont="1" applyFill="1" applyBorder="1" applyAlignment="1">
      <alignment horizontal="center" vertical="center" wrapText="1"/>
    </xf>
    <xf numFmtId="0" fontId="35" fillId="21" borderId="43" xfId="0" applyFont="1" applyFill="1" applyBorder="1" applyAlignment="1">
      <alignment horizontal="center" vertical="center" wrapText="1"/>
    </xf>
    <xf numFmtId="0" fontId="35" fillId="21" borderId="41" xfId="0" applyFont="1" applyFill="1" applyBorder="1" applyAlignment="1">
      <alignment horizontal="center" vertical="center" wrapText="1"/>
    </xf>
    <xf numFmtId="0" fontId="0" fillId="21" borderId="41" xfId="0" applyFill="1" applyBorder="1" applyAlignment="1">
      <alignment horizontal="center" vertical="center" wrapText="1"/>
    </xf>
    <xf numFmtId="0" fontId="0" fillId="0" borderId="42" xfId="0" applyBorder="1">
      <alignment wrapText="1"/>
    </xf>
  </cellXfs>
  <cellStyles count="22">
    <cellStyle name="Currency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2 3" xfId="4" xr:uid="{00000000-0005-0000-0000-000004000000}"/>
    <cellStyle name="Normal 2 4" xfId="5" xr:uid="{00000000-0005-0000-0000-000005000000}"/>
    <cellStyle name="Normal 2_Ind 12(UPE-DSCI-DSPCG)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4 2" xfId="10" xr:uid="{00000000-0005-0000-0000-00000A000000}"/>
    <cellStyle name="Normal 5" xfId="11" xr:uid="{00000000-0005-0000-0000-00000B000000}"/>
    <cellStyle name="Normal 5 2" xfId="12" xr:uid="{00000000-0005-0000-0000-00000C000000}"/>
    <cellStyle name="Normal 6" xfId="21" xr:uid="{00000000-0005-0000-0000-00000D000000}"/>
    <cellStyle name="Percentagem" xfId="13" builtinId="5"/>
    <cellStyle name="Percentagem 2" xfId="14" xr:uid="{00000000-0005-0000-0000-00000F000000}"/>
    <cellStyle name="Percentagem 2 2" xfId="15" xr:uid="{00000000-0005-0000-0000-000010000000}"/>
    <cellStyle name="Percentagem 2 3" xfId="16" xr:uid="{00000000-0005-0000-0000-000011000000}"/>
    <cellStyle name="Percentagem 2 4" xfId="17" xr:uid="{00000000-0005-0000-0000-000012000000}"/>
    <cellStyle name="Percentagem 3 2" xfId="18" xr:uid="{00000000-0005-0000-0000-000013000000}"/>
    <cellStyle name="Percentagem 3 2 2" xfId="19" xr:uid="{00000000-0005-0000-0000-000014000000}"/>
    <cellStyle name="Percentagem 4" xfId="20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 algn="ctr" rtl="0">
              <a:defRPr lang="en-US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Recursos Humanos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('1-QUAR'!$I$106,'1-QUAR'!$L$106)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'1-QUAR'!$I$98:$L$99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E1B-493E-9850-22DA28FAF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80736"/>
        <c:axId val="123161984"/>
      </c:barChart>
      <c:catAx>
        <c:axId val="12338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161984"/>
        <c:crosses val="autoZero"/>
        <c:auto val="1"/>
        <c:lblAlgn val="ctr"/>
        <c:lblOffset val="100"/>
        <c:noMultiLvlLbl val="0"/>
      </c:catAx>
      <c:valAx>
        <c:axId val="12316198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one"/>
        <c:crossAx val="123380736"/>
        <c:crosses val="autoZero"/>
        <c:crossBetween val="between"/>
        <c:majorUnit val="3.0449999999999999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 algn="ctr" rtl="0">
              <a:defRPr lang="en-US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Recursos Financeiros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Folha2!$B$1</c:f>
              <c:strCache>
                <c:ptCount val="1"/>
                <c:pt idx="0">
                  <c:v>Planeado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Folha2!$A$2:$A$3</c:f>
              <c:strCache>
                <c:ptCount val="2"/>
                <c:pt idx="0">
                  <c:v>Funcionamento</c:v>
                </c:pt>
                <c:pt idx="1">
                  <c:v>Investimento</c:v>
                </c:pt>
              </c:strCache>
            </c:strRef>
          </c:cat>
          <c:val>
            <c:numRef>
              <c:f>Folha2!$B$2:$B$3</c:f>
              <c:numCache>
                <c:formatCode>#\ ##0.00\ "€"</c:formatCode>
                <c:ptCount val="2"/>
                <c:pt idx="0">
                  <c:v>5859908</c:v>
                </c:pt>
                <c:pt idx="1">
                  <c:v>2416610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3C-422B-8F31-6EF925BF4481}"/>
            </c:ext>
          </c:extLst>
        </c:ser>
        <c:ser>
          <c:idx val="1"/>
          <c:order val="1"/>
          <c:tx>
            <c:strRef>
              <c:f>Folha2!$C$1</c:f>
              <c:strCache>
                <c:ptCount val="1"/>
                <c:pt idx="0">
                  <c:v>Executados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Folha2!$A$2:$A$3</c:f>
              <c:strCache>
                <c:ptCount val="2"/>
                <c:pt idx="0">
                  <c:v>Funcionamento</c:v>
                </c:pt>
                <c:pt idx="1">
                  <c:v>Investimento</c:v>
                </c:pt>
              </c:strCache>
            </c:strRef>
          </c:cat>
          <c:val>
            <c:numRef>
              <c:f>Folha2!$C$2:$C$3</c:f>
              <c:numCache>
                <c:formatCode>General</c:formatCode>
                <c:ptCount val="2"/>
                <c:pt idx="0" formatCode="#\ ##0.00\ &quot;€&quot;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3C-422B-8F31-6EF925BF4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28778240"/>
        <c:axId val="123163712"/>
      </c:barChart>
      <c:catAx>
        <c:axId val="12877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3163712"/>
        <c:crosses val="autoZero"/>
        <c:auto val="1"/>
        <c:lblAlgn val="ctr"/>
        <c:lblOffset val="100"/>
        <c:noMultiLvlLbl val="0"/>
      </c:catAx>
      <c:valAx>
        <c:axId val="123163712"/>
        <c:scaling>
          <c:orientation val="minMax"/>
        </c:scaling>
        <c:delete val="1"/>
        <c:axPos val="l"/>
        <c:numFmt formatCode="#\ ##0.00\ &quot;€&quot;" sourceLinked="1"/>
        <c:majorTickMark val="out"/>
        <c:minorTickMark val="none"/>
        <c:tickLblPos val="none"/>
        <c:crossAx val="1287782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31496062992127155" l="0.51181102362204722" r="0.51181102362204722" t="0.3543307086614173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Taxa</a:t>
            </a:r>
            <a:r>
              <a:rPr lang="en-US" baseline="0"/>
              <a:t> de Realização dos </a:t>
            </a:r>
            <a:r>
              <a:rPr lang="en-US"/>
              <a:t>Indicadores de Desempenho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8014160680370133E-2"/>
          <c:y val="0.2252201554181931"/>
          <c:w val="0.95346159866875668"/>
          <c:h val="0.716037911780000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F43-4844-8C61-8C10B7676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779776"/>
        <c:axId val="123166016"/>
      </c:barChart>
      <c:lineChart>
        <c:grouping val="standard"/>
        <c:varyColors val="0"/>
        <c:ser>
          <c:idx val="1"/>
          <c:order val="1"/>
          <c:spPr>
            <a:ln w="3175">
              <a:solidFill>
                <a:srgbClr val="FF0000"/>
              </a:solidFill>
              <a:prstDash val="sysDot"/>
            </a:ln>
          </c:spPr>
          <c:marker>
            <c:symbol val="none"/>
          </c:marker>
          <c:val>
            <c:numRef>
              <c:f>'1-QUAR'!$A$206:$A$217</c:f>
              <c:numCache>
                <c:formatCode>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43-4844-8C61-8C10B7676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79776"/>
        <c:axId val="123166016"/>
      </c:lineChart>
      <c:catAx>
        <c:axId val="1287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166016"/>
        <c:crosses val="autoZero"/>
        <c:auto val="1"/>
        <c:lblAlgn val="ctr"/>
        <c:lblOffset val="100"/>
        <c:noMultiLvlLbl val="0"/>
      </c:catAx>
      <c:valAx>
        <c:axId val="123166016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crossAx val="128779776"/>
        <c:crosses val="autoZero"/>
        <c:crossBetween val="between"/>
        <c:majorUnit val="0.5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/>
      </a:pPr>
      <a:endParaRPr lang="pt-PT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t-PT" sz="1200"/>
              <a:t>Eficácia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93285214348212"/>
          <c:y val="0.16089129483814524"/>
          <c:w val="0.73573381452321318"/>
          <c:h val="0.67621318168562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BF71-42A3-A394-DA52520C1D16}"/>
            </c:ext>
          </c:extLst>
        </c:ser>
        <c:ser>
          <c:idx val="1"/>
          <c:order val="1"/>
          <c:spPr>
            <a:solidFill>
              <a:schemeClr val="bg2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F71-42A3-A394-DA52520C1D16}"/>
            </c:ext>
          </c:extLst>
        </c:ser>
        <c:ser>
          <c:idx val="2"/>
          <c:order val="2"/>
          <c:spPr>
            <a:solidFill>
              <a:schemeClr val="bg2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BF71-42A3-A394-DA52520C1D1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128780800"/>
        <c:axId val="128902272"/>
      </c:barChart>
      <c:catAx>
        <c:axId val="128780800"/>
        <c:scaling>
          <c:orientation val="minMax"/>
        </c:scaling>
        <c:delete val="0"/>
        <c:axPos val="b"/>
        <c:majorTickMark val="none"/>
        <c:minorTickMark val="none"/>
        <c:tickLblPos val="none"/>
        <c:crossAx val="128902272"/>
        <c:crosses val="autoZero"/>
        <c:auto val="1"/>
        <c:lblAlgn val="ctr"/>
        <c:lblOffset val="100"/>
        <c:noMultiLvlLbl val="0"/>
      </c:catAx>
      <c:valAx>
        <c:axId val="128902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28780800"/>
        <c:crosses val="autoZero"/>
        <c:crossBetween val="between"/>
        <c:majorUnit val="0.25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t-PT" sz="1200"/>
              <a:t>Eficiência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93285214348212"/>
          <c:y val="0.16089129483814524"/>
          <c:w val="0.69406714785651757"/>
          <c:h val="0.67621318168562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FC0-462B-B76B-2F5D3AA6EFFC}"/>
            </c:ext>
          </c:extLst>
        </c:ser>
        <c:ser>
          <c:idx val="1"/>
          <c:order val="1"/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EFC0-462B-B76B-2F5D3AA6EFFC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EFC0-462B-B76B-2F5D3AA6EFF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49"/>
        <c:overlap val="-25"/>
        <c:axId val="128781824"/>
        <c:axId val="128904000"/>
      </c:barChart>
      <c:catAx>
        <c:axId val="128781824"/>
        <c:scaling>
          <c:orientation val="minMax"/>
        </c:scaling>
        <c:delete val="0"/>
        <c:axPos val="b"/>
        <c:majorTickMark val="none"/>
        <c:minorTickMark val="none"/>
        <c:tickLblPos val="none"/>
        <c:crossAx val="128904000"/>
        <c:crosses val="autoZero"/>
        <c:auto val="1"/>
        <c:lblAlgn val="ctr"/>
        <c:lblOffset val="100"/>
        <c:noMultiLvlLbl val="0"/>
      </c:catAx>
      <c:valAx>
        <c:axId val="128904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28781824"/>
        <c:crosses val="autoZero"/>
        <c:crossBetween val="between"/>
        <c:majorUnit val="0.5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t-PT" sz="1200"/>
              <a:t>Qualidade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93285214348212"/>
          <c:y val="0.16089129483814524"/>
          <c:w val="0.69406714785651757"/>
          <c:h val="0.6762131816856225"/>
        </c:manualLayout>
      </c:layout>
      <c:barChart>
        <c:barDir val="col"/>
        <c:grouping val="clustered"/>
        <c:varyColors val="0"/>
        <c:ser>
          <c:idx val="1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D6D-4E7F-ADC1-E819EF97F53E}"/>
            </c:ext>
          </c:extLst>
        </c:ser>
        <c:ser>
          <c:idx val="0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D6D-4E7F-ADC1-E819EF97F5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9"/>
        <c:overlap val="-25"/>
        <c:axId val="129319424"/>
        <c:axId val="128905728"/>
      </c:barChart>
      <c:catAx>
        <c:axId val="129319424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one"/>
        <c:crossAx val="128905728"/>
        <c:crosses val="autoZero"/>
        <c:auto val="1"/>
        <c:lblAlgn val="ctr"/>
        <c:lblOffset val="100"/>
        <c:noMultiLvlLbl val="0"/>
      </c:catAx>
      <c:valAx>
        <c:axId val="128905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29319424"/>
        <c:crosses val="autoZero"/>
        <c:crossBetween val="between"/>
        <c:majorUnit val="0.25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75678040245614"/>
          <c:y val="8.3807961504815245E-2"/>
          <c:w val="0.7286876640419947"/>
          <c:h val="0.7211245990084576"/>
        </c:manualLayout>
      </c:layout>
      <c:barChart>
        <c:barDir val="col"/>
        <c:grouping val="clustered"/>
        <c:varyColors val="0"/>
        <c:ser>
          <c:idx val="0"/>
          <c:order val="0"/>
          <c:tx>
            <c:v>Eficácia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.</c:v>
              </c:pt>
            </c:strLit>
          </c:cat>
          <c:val>
            <c:numRef>
              <c:f>'1-QUAR'!$B$88</c:f>
              <c:numCache>
                <c:formatCode>0%</c:formatCode>
                <c:ptCount val="1"/>
                <c:pt idx="0">
                  <c:v>1.176670992861778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7E-431D-A283-F8D2276693A9}"/>
            </c:ext>
          </c:extLst>
        </c:ser>
        <c:ser>
          <c:idx val="1"/>
          <c:order val="1"/>
          <c:tx>
            <c:v>Eficiência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.</c:v>
              </c:pt>
            </c:strLit>
          </c:cat>
          <c:val>
            <c:numRef>
              <c:f>'1-QUAR'!$G$88</c:f>
              <c:numCache>
                <c:formatCode>0%</c:formatCode>
                <c:ptCount val="1"/>
                <c:pt idx="0">
                  <c:v>1.4653600793650794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7E-431D-A283-F8D2276693A9}"/>
            </c:ext>
          </c:extLst>
        </c:ser>
        <c:ser>
          <c:idx val="2"/>
          <c:order val="2"/>
          <c:tx>
            <c:v>Qualidade</c:v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.</c:v>
              </c:pt>
            </c:strLit>
          </c:cat>
          <c:val>
            <c:numRef>
              <c:f>'1-QUAR'!$L$88</c:f>
              <c:numCache>
                <c:formatCode>0%</c:formatCode>
                <c:ptCount val="1"/>
                <c:pt idx="0">
                  <c:v>1.2919029535864979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7E-431D-A283-F8D2276693A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129319936"/>
        <c:axId val="128907456"/>
      </c:barChart>
      <c:catAx>
        <c:axId val="129319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128907456"/>
        <c:crosses val="autoZero"/>
        <c:auto val="1"/>
        <c:lblAlgn val="ctr"/>
        <c:lblOffset val="100"/>
        <c:noMultiLvlLbl val="0"/>
      </c:catAx>
      <c:valAx>
        <c:axId val="128907456"/>
        <c:scaling>
          <c:orientation val="minMax"/>
          <c:max val="2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525">
            <a:solidFill>
              <a:schemeClr val="bg1">
                <a:lumMod val="50000"/>
              </a:schemeClr>
            </a:solidFill>
          </a:ln>
        </c:spPr>
        <c:crossAx val="129319936"/>
        <c:crosses val="autoZero"/>
        <c:crossBetween val="between"/>
        <c:majorUnit val="0.25"/>
      </c:valAx>
      <c:spPr>
        <a:noFill/>
        <a:ln w="25400"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97632</xdr:colOff>
      <xdr:row>185</xdr:row>
      <xdr:rowOff>7144</xdr:rowOff>
    </xdr:from>
    <xdr:to>
      <xdr:col>13</xdr:col>
      <xdr:colOff>211932</xdr:colOff>
      <xdr:row>199</xdr:row>
      <xdr:rowOff>135732</xdr:rowOff>
    </xdr:to>
    <xdr:graphicFrame macro="">
      <xdr:nvGraphicFramePr>
        <xdr:cNvPr id="138871" name="Gráfico 9">
          <a:extLst>
            <a:ext uri="{FF2B5EF4-FFF2-40B4-BE49-F238E27FC236}">
              <a16:creationId xmlns:a16="http://schemas.microsoft.com/office/drawing/2014/main" id="{00000000-0008-0000-0000-0000771E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307181</xdr:colOff>
      <xdr:row>184</xdr:row>
      <xdr:rowOff>0</xdr:rowOff>
    </xdr:from>
    <xdr:to>
      <xdr:col>6</xdr:col>
      <xdr:colOff>764381</xdr:colOff>
      <xdr:row>200</xdr:row>
      <xdr:rowOff>23812</xdr:rowOff>
    </xdr:to>
    <xdr:graphicFrame macro="">
      <xdr:nvGraphicFramePr>
        <xdr:cNvPr id="138872" name="Gráfico 1">
          <a:extLst>
            <a:ext uri="{FF2B5EF4-FFF2-40B4-BE49-F238E27FC236}">
              <a16:creationId xmlns:a16="http://schemas.microsoft.com/office/drawing/2014/main" id="{00000000-0008-0000-0000-0000781E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134</xdr:row>
      <xdr:rowOff>38100</xdr:rowOff>
    </xdr:from>
    <xdr:to>
      <xdr:col>12</xdr:col>
      <xdr:colOff>1009650</xdr:colOff>
      <xdr:row>147</xdr:row>
      <xdr:rowOff>0</xdr:rowOff>
    </xdr:to>
    <xdr:graphicFrame macro="">
      <xdr:nvGraphicFramePr>
        <xdr:cNvPr id="138873" name="Gráfico 8">
          <a:extLst>
            <a:ext uri="{FF2B5EF4-FFF2-40B4-BE49-F238E27FC236}">
              <a16:creationId xmlns:a16="http://schemas.microsoft.com/office/drawing/2014/main" id="{00000000-0008-0000-0000-0000791E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152</xdr:row>
      <xdr:rowOff>140494</xdr:rowOff>
    </xdr:from>
    <xdr:to>
      <xdr:col>5</xdr:col>
      <xdr:colOff>494108</xdr:colOff>
      <xdr:row>169</xdr:row>
      <xdr:rowOff>50007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154782</xdr:colOff>
      <xdr:row>152</xdr:row>
      <xdr:rowOff>130969</xdr:rowOff>
    </xdr:from>
    <xdr:to>
      <xdr:col>10</xdr:col>
      <xdr:colOff>619126</xdr:colOff>
      <xdr:row>169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731044</xdr:colOff>
      <xdr:row>152</xdr:row>
      <xdr:rowOff>95250</xdr:rowOff>
    </xdr:from>
    <xdr:to>
      <xdr:col>13</xdr:col>
      <xdr:colOff>561975</xdr:colOff>
      <xdr:row>168</xdr:row>
      <xdr:rowOff>142875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1333501</xdr:colOff>
      <xdr:row>172</xdr:row>
      <xdr:rowOff>57152</xdr:rowOff>
    </xdr:from>
    <xdr:to>
      <xdr:col>12</xdr:col>
      <xdr:colOff>154782</xdr:colOff>
      <xdr:row>184</xdr:row>
      <xdr:rowOff>114300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10</xdr:col>
      <xdr:colOff>947738</xdr:colOff>
      <xdr:row>0</xdr:row>
      <xdr:rowOff>104775</xdr:rowOff>
    </xdr:from>
    <xdr:to>
      <xdr:col>11</xdr:col>
      <xdr:colOff>381000</xdr:colOff>
      <xdr:row>3</xdr:row>
      <xdr:rowOff>85725</xdr:rowOff>
    </xdr:to>
    <xdr:pic>
      <xdr:nvPicPr>
        <xdr:cNvPr id="12" name="Imagem 11" descr="ccdr_jpe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1149013" y="104775"/>
          <a:ext cx="700087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0</xdr:row>
      <xdr:rowOff>409575</xdr:rowOff>
    </xdr:from>
    <xdr:to>
      <xdr:col>15</xdr:col>
      <xdr:colOff>504284</xdr:colOff>
      <xdr:row>2</xdr:row>
      <xdr:rowOff>297694</xdr:rowOff>
    </xdr:to>
    <xdr:sp macro="" textlink="">
      <xdr:nvSpPr>
        <xdr:cNvPr id="3" name="Rectângulo arredondad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915400" y="409575"/>
          <a:ext cx="2247359" cy="669169"/>
        </a:xfrm>
        <a:prstGeom prst="round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PT" sz="2800" b="1" cap="none" spc="0">
              <a:ln w="900" cmpd="sng">
                <a:solidFill>
                  <a:schemeClr val="accent1">
                    <a:satMod val="190000"/>
                    <a:alpha val="55000"/>
                  </a:schemeClr>
                </a:solidFill>
                <a:prstDash val="solid"/>
              </a:ln>
              <a:solidFill>
                <a:schemeClr val="accent1">
                  <a:satMod val="200000"/>
                  <a:tint val="3000"/>
                </a:schemeClr>
              </a:solidFill>
              <a:effectLst>
                <a:innerShdw blurRad="101600" dist="76200" dir="5400000">
                  <a:schemeClr val="accent1">
                    <a:satMod val="190000"/>
                    <a:tint val="100000"/>
                    <a:alpha val="74000"/>
                  </a:schemeClr>
                </a:innerShdw>
              </a:effectLst>
            </a:rPr>
            <a:t>exemplo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8"/>
  <sheetViews>
    <sheetView showGridLines="0" tabSelected="1" zoomScale="80" zoomScaleNormal="80" zoomScaleSheetLayoutView="100" zoomScalePageLayoutView="60" workbookViewId="0">
      <selection activeCell="Q31" sqref="Q31"/>
    </sheetView>
  </sheetViews>
  <sheetFormatPr defaultRowHeight="12.75" x14ac:dyDescent="0.2"/>
  <cols>
    <col min="1" max="1" width="7.7109375" style="74" bestFit="1" customWidth="1"/>
    <col min="2" max="2" width="36.140625" style="74" customWidth="1"/>
    <col min="3" max="3" width="10.5703125" style="74" bestFit="1" customWidth="1"/>
    <col min="4" max="4" width="14.7109375" style="74" customWidth="1"/>
    <col min="5" max="5" width="15" style="74" bestFit="1" customWidth="1"/>
    <col min="6" max="6" width="13.7109375" style="74" bestFit="1" customWidth="1"/>
    <col min="7" max="7" width="16.28515625" style="74" customWidth="1"/>
    <col min="8" max="8" width="9.85546875" style="74" customWidth="1"/>
    <col min="9" max="9" width="15.5703125" style="74" customWidth="1"/>
    <col min="10" max="10" width="13.42578125" style="74" customWidth="1"/>
    <col min="11" max="11" width="19" style="7" customWidth="1"/>
    <col min="12" max="12" width="15.42578125" style="74" customWidth="1"/>
    <col min="13" max="13" width="14.28515625" style="74" customWidth="1"/>
    <col min="14" max="14" width="9.140625" style="112" hidden="1" customWidth="1"/>
    <col min="15" max="17" width="11.42578125" style="75" customWidth="1"/>
    <col min="18" max="18" width="9.140625" style="75" customWidth="1"/>
    <col min="19" max="16384" width="9.140625" style="75"/>
  </cols>
  <sheetData>
    <row r="1" spans="1:13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303"/>
      <c r="L1" s="303"/>
      <c r="M1" s="303"/>
    </row>
    <row r="2" spans="1:13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303"/>
      <c r="L2" s="303"/>
      <c r="M2" s="303"/>
    </row>
    <row r="3" spans="1:13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100"/>
      <c r="L3" s="23" t="s">
        <v>39</v>
      </c>
      <c r="M3" s="135" t="s">
        <v>249</v>
      </c>
    </row>
    <row r="4" spans="1:13" x14ac:dyDescent="0.2">
      <c r="A4" s="73"/>
      <c r="B4" s="73"/>
      <c r="C4" s="73"/>
      <c r="D4" s="73"/>
      <c r="E4" s="73"/>
      <c r="F4" s="73"/>
      <c r="G4" s="73"/>
      <c r="H4" s="73"/>
      <c r="I4" s="73"/>
      <c r="J4" s="73"/>
      <c r="K4" s="100"/>
      <c r="L4" s="23" t="s">
        <v>73</v>
      </c>
      <c r="M4" s="150" t="s">
        <v>234</v>
      </c>
    </row>
    <row r="5" spans="1:13" ht="24.95" customHeight="1" x14ac:dyDescent="0.2">
      <c r="A5" s="307" t="s">
        <v>227</v>
      </c>
      <c r="B5" s="306"/>
      <c r="C5" s="37"/>
      <c r="D5" s="37"/>
      <c r="E5" s="37"/>
      <c r="F5" s="37"/>
      <c r="G5" s="37"/>
      <c r="H5" s="36"/>
      <c r="I5" s="304"/>
      <c r="J5" s="304"/>
      <c r="K5" s="304"/>
      <c r="L5" s="304"/>
      <c r="M5" s="37"/>
    </row>
    <row r="6" spans="1:13" ht="18" customHeight="1" x14ac:dyDescent="0.2">
      <c r="A6" s="305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6"/>
    </row>
    <row r="7" spans="1:13" ht="24.95" customHeight="1" x14ac:dyDescent="0.2">
      <c r="A7" s="307" t="s">
        <v>22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</row>
    <row r="8" spans="1:13" ht="24.95" customHeight="1" x14ac:dyDescent="0.2">
      <c r="A8" s="305" t="s">
        <v>74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</row>
    <row r="9" spans="1:13" ht="24.95" customHeight="1" x14ac:dyDescent="0.2">
      <c r="A9" s="307" t="s">
        <v>225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</row>
    <row r="10" spans="1:13" ht="24.95" customHeight="1" x14ac:dyDescent="0.2">
      <c r="A10" s="305" t="s">
        <v>226</v>
      </c>
      <c r="B10" s="306"/>
      <c r="C10" s="306"/>
      <c r="D10" s="306"/>
      <c r="E10" s="306"/>
      <c r="F10" s="211"/>
      <c r="G10" s="211"/>
      <c r="H10" s="211"/>
      <c r="I10" s="211"/>
      <c r="J10" s="211"/>
      <c r="K10" s="211"/>
      <c r="L10" s="211"/>
    </row>
    <row r="11" spans="1:13" ht="24.95" customHeight="1" x14ac:dyDescent="0.2">
      <c r="A11" s="307" t="s">
        <v>21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</row>
    <row r="12" spans="1:13" ht="29.25" customHeight="1" x14ac:dyDescent="0.2">
      <c r="A12" s="305" t="s">
        <v>104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</row>
    <row r="13" spans="1:13" ht="24.95" customHeight="1" x14ac:dyDescent="0.2">
      <c r="A13" s="307" t="s">
        <v>60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</row>
    <row r="14" spans="1:13" ht="24" customHeight="1" thickBot="1" x14ac:dyDescent="0.25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101"/>
      <c r="L14" s="64" t="s">
        <v>23</v>
      </c>
      <c r="M14" s="64" t="s">
        <v>56</v>
      </c>
    </row>
    <row r="15" spans="1:13" ht="40.5" customHeight="1" thickTop="1" thickBot="1" x14ac:dyDescent="0.25">
      <c r="A15" s="245" t="s">
        <v>120</v>
      </c>
      <c r="B15" s="246"/>
      <c r="C15" s="246"/>
      <c r="D15" s="246"/>
      <c r="E15" s="246"/>
      <c r="F15" s="246"/>
      <c r="G15" s="246"/>
      <c r="H15" s="246"/>
      <c r="I15" s="246"/>
      <c r="J15" s="246"/>
      <c r="K15" s="247"/>
      <c r="L15" s="232">
        <v>0.2</v>
      </c>
      <c r="M15" s="24"/>
    </row>
    <row r="16" spans="1:13" ht="5.0999999999999996" customHeight="1" thickTop="1" thickBot="1" x14ac:dyDescent="0.25">
      <c r="A16" s="248"/>
      <c r="B16" s="249"/>
      <c r="C16" s="249"/>
      <c r="D16" s="249"/>
      <c r="E16" s="249"/>
      <c r="F16" s="249"/>
      <c r="G16" s="249"/>
      <c r="H16" s="249"/>
      <c r="I16" s="249"/>
      <c r="J16" s="249"/>
      <c r="K16" s="250"/>
      <c r="L16" s="233"/>
      <c r="M16" s="25"/>
    </row>
    <row r="17" spans="1:17" ht="33" customHeight="1" thickTop="1" thickBot="1" x14ac:dyDescent="0.25">
      <c r="A17" s="245" t="s">
        <v>162</v>
      </c>
      <c r="B17" s="246"/>
      <c r="C17" s="246"/>
      <c r="D17" s="246"/>
      <c r="E17" s="246"/>
      <c r="F17" s="246"/>
      <c r="G17" s="246"/>
      <c r="H17" s="246"/>
      <c r="I17" s="246"/>
      <c r="J17" s="246"/>
      <c r="K17" s="251"/>
      <c r="L17" s="234" t="s">
        <v>241</v>
      </c>
      <c r="M17" s="26"/>
    </row>
    <row r="18" spans="1:17" ht="5.0999999999999996" customHeight="1" thickTop="1" thickBot="1" x14ac:dyDescent="0.25">
      <c r="A18" s="248"/>
      <c r="B18" s="249"/>
      <c r="C18" s="249"/>
      <c r="D18" s="249"/>
      <c r="E18" s="249"/>
      <c r="F18" s="249"/>
      <c r="G18" s="249"/>
      <c r="H18" s="249"/>
      <c r="I18" s="249"/>
      <c r="J18" s="249"/>
      <c r="K18" s="250"/>
      <c r="L18" s="233"/>
      <c r="M18" s="25"/>
    </row>
    <row r="19" spans="1:17" ht="36.75" customHeight="1" thickTop="1" thickBot="1" x14ac:dyDescent="0.25">
      <c r="A19" s="245" t="s">
        <v>121</v>
      </c>
      <c r="B19" s="246"/>
      <c r="C19" s="246"/>
      <c r="D19" s="246"/>
      <c r="E19" s="246"/>
      <c r="F19" s="246"/>
      <c r="G19" s="246"/>
      <c r="H19" s="246"/>
      <c r="I19" s="246"/>
      <c r="J19" s="246"/>
      <c r="K19" s="251"/>
      <c r="L19" s="232">
        <v>0.1</v>
      </c>
      <c r="M19" s="26"/>
    </row>
    <row r="20" spans="1:17" ht="6" customHeight="1" thickTop="1" thickBot="1" x14ac:dyDescent="0.25">
      <c r="A20" s="97"/>
      <c r="B20" s="98"/>
      <c r="C20" s="98"/>
      <c r="D20" s="98"/>
      <c r="E20" s="98"/>
      <c r="F20" s="98"/>
      <c r="G20" s="98"/>
      <c r="H20" s="98"/>
      <c r="I20" s="98"/>
      <c r="J20" s="98"/>
      <c r="K20" s="102"/>
      <c r="L20" s="235"/>
      <c r="M20" s="99"/>
    </row>
    <row r="21" spans="1:17" ht="45" customHeight="1" thickTop="1" thickBot="1" x14ac:dyDescent="0.25">
      <c r="A21" s="245" t="s">
        <v>163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7"/>
      <c r="L21" s="232">
        <v>0.1</v>
      </c>
      <c r="M21" s="24"/>
    </row>
    <row r="22" spans="1:17" ht="5.0999999999999996" customHeight="1" thickTop="1" thickBot="1" x14ac:dyDescent="0.25">
      <c r="A22" s="248"/>
      <c r="B22" s="249"/>
      <c r="C22" s="249"/>
      <c r="D22" s="249"/>
      <c r="E22" s="249"/>
      <c r="F22" s="249"/>
      <c r="G22" s="249"/>
      <c r="H22" s="249"/>
      <c r="I22" s="249"/>
      <c r="J22" s="249"/>
      <c r="K22" s="250"/>
      <c r="L22" s="233"/>
      <c r="M22" s="25"/>
    </row>
    <row r="23" spans="1:17" ht="24.75" customHeight="1" thickTop="1" thickBot="1" x14ac:dyDescent="0.25">
      <c r="A23" s="245" t="s">
        <v>122</v>
      </c>
      <c r="B23" s="246"/>
      <c r="C23" s="246"/>
      <c r="D23" s="246"/>
      <c r="E23" s="246"/>
      <c r="F23" s="246"/>
      <c r="G23" s="246"/>
      <c r="H23" s="246"/>
      <c r="I23" s="246"/>
      <c r="J23" s="246"/>
      <c r="K23" s="251"/>
      <c r="L23" s="232">
        <v>0.1</v>
      </c>
      <c r="M23" s="26"/>
      <c r="P23" s="331"/>
    </row>
    <row r="24" spans="1:17" s="129" customFormat="1" ht="7.5" customHeight="1" thickTop="1" thickBot="1" x14ac:dyDescent="0.25">
      <c r="A24" s="126"/>
      <c r="B24" s="127"/>
      <c r="C24" s="127"/>
      <c r="D24" s="127"/>
      <c r="E24" s="127"/>
      <c r="F24" s="127"/>
      <c r="G24" s="127"/>
      <c r="H24" s="127"/>
      <c r="I24" s="127"/>
      <c r="J24" s="127"/>
      <c r="K24" s="102"/>
      <c r="L24" s="105"/>
      <c r="M24" s="100"/>
      <c r="N24" s="128"/>
      <c r="P24" s="331"/>
    </row>
    <row r="25" spans="1:17" ht="24.95" customHeight="1" thickTop="1" thickBot="1" x14ac:dyDescent="0.25">
      <c r="A25" s="245" t="s">
        <v>123</v>
      </c>
      <c r="B25" s="246"/>
      <c r="C25" s="246"/>
      <c r="D25" s="246"/>
      <c r="E25" s="246"/>
      <c r="F25" s="246"/>
      <c r="G25" s="246"/>
      <c r="H25" s="246"/>
      <c r="I25" s="246"/>
      <c r="J25" s="246"/>
      <c r="K25" s="251"/>
      <c r="L25" s="236" t="s">
        <v>242</v>
      </c>
      <c r="M25" s="125"/>
      <c r="P25" s="331"/>
    </row>
    <row r="26" spans="1:17" ht="6.75" customHeight="1" thickTop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103"/>
      <c r="L26" s="1"/>
      <c r="M26" s="2"/>
      <c r="P26" s="331"/>
    </row>
    <row r="27" spans="1:17" ht="24.95" customHeight="1" x14ac:dyDescent="0.2">
      <c r="A27" s="335" t="s">
        <v>164</v>
      </c>
      <c r="B27" s="335"/>
      <c r="C27" s="335"/>
      <c r="D27" s="335"/>
      <c r="E27" s="335"/>
      <c r="F27" s="335"/>
      <c r="G27" s="335"/>
      <c r="H27" s="335"/>
      <c r="I27" s="335"/>
      <c r="J27" s="335"/>
      <c r="K27" s="335"/>
      <c r="L27" s="335"/>
      <c r="M27" s="335"/>
      <c r="P27" s="331"/>
    </row>
    <row r="28" spans="1:17" ht="30" customHeight="1" thickBot="1" x14ac:dyDescent="0.25">
      <c r="A28" s="334" t="s">
        <v>40</v>
      </c>
      <c r="B28" s="334"/>
      <c r="C28" s="178"/>
      <c r="D28" s="178"/>
      <c r="E28" s="178"/>
      <c r="F28" s="178"/>
      <c r="G28" s="178"/>
      <c r="H28" s="178"/>
      <c r="I28" s="179"/>
      <c r="J28" s="179"/>
      <c r="K28" s="180"/>
      <c r="L28" s="181" t="s">
        <v>41</v>
      </c>
      <c r="M28" s="181">
        <v>0.25</v>
      </c>
      <c r="N28" s="120">
        <f>(M33*M29)+(M38*M34)+(M44*M40)</f>
        <v>1.176670992861778</v>
      </c>
      <c r="P28" s="331"/>
    </row>
    <row r="29" spans="1:17" ht="12.75" customHeight="1" thickTop="1" thickBot="1" x14ac:dyDescent="0.25">
      <c r="A29" s="260" t="s">
        <v>157</v>
      </c>
      <c r="B29" s="260"/>
      <c r="C29" s="260"/>
      <c r="D29" s="260"/>
      <c r="E29" s="260"/>
      <c r="F29" s="260"/>
      <c r="G29" s="260"/>
      <c r="H29" s="260"/>
      <c r="I29" s="260"/>
      <c r="J29" s="260"/>
      <c r="K29" s="260"/>
      <c r="L29" s="255" t="s">
        <v>43</v>
      </c>
      <c r="M29" s="257">
        <v>0.2</v>
      </c>
      <c r="P29" s="116"/>
    </row>
    <row r="30" spans="1:17" ht="19.5" customHeight="1" thickTop="1" thickBot="1" x14ac:dyDescent="0.25">
      <c r="A30" s="260"/>
      <c r="B30" s="260"/>
      <c r="C30" s="260"/>
      <c r="D30" s="260"/>
      <c r="E30" s="260"/>
      <c r="F30" s="260"/>
      <c r="G30" s="260"/>
      <c r="H30" s="260"/>
      <c r="I30" s="260"/>
      <c r="J30" s="260"/>
      <c r="K30" s="260"/>
      <c r="L30" s="256"/>
      <c r="M30" s="258">
        <v>0.4</v>
      </c>
      <c r="P30" s="116"/>
    </row>
    <row r="31" spans="1:17" ht="24" thickTop="1" thickBot="1" x14ac:dyDescent="0.25">
      <c r="A31" s="259" t="s">
        <v>16</v>
      </c>
      <c r="B31" s="259"/>
      <c r="C31" s="44" t="s">
        <v>124</v>
      </c>
      <c r="D31" s="44" t="s">
        <v>158</v>
      </c>
      <c r="E31" s="65" t="s">
        <v>159</v>
      </c>
      <c r="F31" s="65" t="s">
        <v>4</v>
      </c>
      <c r="G31" s="65" t="s">
        <v>24</v>
      </c>
      <c r="H31" s="65" t="s">
        <v>11</v>
      </c>
      <c r="I31" s="65" t="s">
        <v>61</v>
      </c>
      <c r="J31" s="65" t="s">
        <v>12</v>
      </c>
      <c r="K31" s="65" t="s">
        <v>44</v>
      </c>
      <c r="L31" s="65" t="s">
        <v>25</v>
      </c>
      <c r="M31" s="65" t="s">
        <v>32</v>
      </c>
      <c r="P31" s="116"/>
    </row>
    <row r="32" spans="1:17" s="22" customFormat="1" ht="45" customHeight="1" thickTop="1" thickBot="1" x14ac:dyDescent="0.25">
      <c r="A32" s="60" t="s">
        <v>91</v>
      </c>
      <c r="B32" s="45" t="s">
        <v>170</v>
      </c>
      <c r="C32" s="49"/>
      <c r="D32" s="49"/>
      <c r="E32" s="154">
        <v>240</v>
      </c>
      <c r="F32" s="154">
        <v>10</v>
      </c>
      <c r="G32" s="154">
        <v>173</v>
      </c>
      <c r="H32" s="46">
        <v>1</v>
      </c>
      <c r="I32" s="49" t="s">
        <v>245</v>
      </c>
      <c r="J32" s="151">
        <v>229</v>
      </c>
      <c r="K32" s="48">
        <f>IF($E32&gt;$G32,(IF(AND($J32=$G32,$J32=($E32-$F32)),125%,IF(AND($J32&lt;=($E32+$F32),$J32&gt;=($E32-$F32)),100%,IF($J32&gt;($E32+$F32),($E32+$F32)/$J32,IF(($J32&lt;($E32-$F32)),100%+ABS($J32-$E32)*25%/ABS($G32-$E32)))))),IF(AND($J32=$G32,$J32=($E32+$F32)),125%,IF(AND($J32&lt;=($E32+$F32),$J32&gt;=($E32-$F32)),100%,IF(AND($J32=$G32,$J32=($E32+$F32)),125%,IF($J32&lt;($E32-$F32),$J32/($E32-$F32),IF($J32&gt;($E32+$F32),100%+($J32-$E32)*25%/($G32-$E32)))))))</f>
        <v>1.041044776119403</v>
      </c>
      <c r="L32" s="49" t="str">
        <f>IF(K32&gt;1,"Superou",IF(K32=1,"Atingiu","Não atingiu"))</f>
        <v>Superou</v>
      </c>
      <c r="M32" s="238">
        <f>K32-100%</f>
        <v>4.1044776119403048E-2</v>
      </c>
      <c r="N32" s="113"/>
      <c r="P32" s="116"/>
      <c r="Q32" s="76"/>
    </row>
    <row r="33" spans="1:16" s="22" customFormat="1" ht="15.75" customHeight="1" thickTop="1" thickBot="1" x14ac:dyDescent="0.25">
      <c r="A33" s="252" t="s">
        <v>62</v>
      </c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4"/>
      <c r="M33" s="119">
        <f>K32*H32</f>
        <v>1.041044776119403</v>
      </c>
      <c r="N33" s="112"/>
      <c r="P33" s="116"/>
    </row>
    <row r="34" spans="1:16" s="22" customFormat="1" ht="15.75" customHeight="1" thickTop="1" thickBot="1" x14ac:dyDescent="0.25">
      <c r="A34" s="260" t="s">
        <v>178</v>
      </c>
      <c r="B34" s="261"/>
      <c r="C34" s="261"/>
      <c r="D34" s="261"/>
      <c r="E34" s="261"/>
      <c r="F34" s="261"/>
      <c r="G34" s="261"/>
      <c r="H34" s="261"/>
      <c r="I34" s="261"/>
      <c r="J34" s="261"/>
      <c r="K34" s="261"/>
      <c r="L34" s="255" t="s">
        <v>43</v>
      </c>
      <c r="M34" s="257">
        <v>0.2</v>
      </c>
      <c r="N34" s="112"/>
      <c r="P34" s="116"/>
    </row>
    <row r="35" spans="1:16" s="22" customFormat="1" ht="15.75" customHeight="1" thickTop="1" thickBot="1" x14ac:dyDescent="0.25">
      <c r="A35" s="261"/>
      <c r="B35" s="261"/>
      <c r="C35" s="261"/>
      <c r="D35" s="261"/>
      <c r="E35" s="261"/>
      <c r="F35" s="261"/>
      <c r="G35" s="261"/>
      <c r="H35" s="261"/>
      <c r="I35" s="261"/>
      <c r="J35" s="261"/>
      <c r="K35" s="261"/>
      <c r="L35" s="256"/>
      <c r="M35" s="258">
        <v>0.4</v>
      </c>
      <c r="N35" s="112"/>
      <c r="P35" s="116"/>
    </row>
    <row r="36" spans="1:16" s="22" customFormat="1" ht="36" customHeight="1" thickTop="1" thickBot="1" x14ac:dyDescent="0.25">
      <c r="A36" s="259" t="s">
        <v>16</v>
      </c>
      <c r="B36" s="259"/>
      <c r="C36" s="44" t="s">
        <v>124</v>
      </c>
      <c r="D36" s="44" t="s">
        <v>158</v>
      </c>
      <c r="E36" s="65" t="s">
        <v>159</v>
      </c>
      <c r="F36" s="65" t="s">
        <v>4</v>
      </c>
      <c r="G36" s="65" t="s">
        <v>24</v>
      </c>
      <c r="H36" s="65" t="s">
        <v>11</v>
      </c>
      <c r="I36" s="65" t="s">
        <v>61</v>
      </c>
      <c r="J36" s="65" t="s">
        <v>12</v>
      </c>
      <c r="K36" s="65" t="s">
        <v>44</v>
      </c>
      <c r="L36" s="65" t="s">
        <v>25</v>
      </c>
      <c r="M36" s="65" t="s">
        <v>32</v>
      </c>
      <c r="N36" s="112"/>
      <c r="P36" s="116"/>
    </row>
    <row r="37" spans="1:16" s="22" customFormat="1" ht="63" customHeight="1" thickTop="1" thickBot="1" x14ac:dyDescent="0.25">
      <c r="A37" s="169" t="s">
        <v>92</v>
      </c>
      <c r="B37" s="170" t="s">
        <v>177</v>
      </c>
      <c r="C37" s="167"/>
      <c r="D37" s="208">
        <v>230</v>
      </c>
      <c r="E37" s="208">
        <v>240</v>
      </c>
      <c r="F37" s="208">
        <v>10</v>
      </c>
      <c r="G37" s="208">
        <v>173</v>
      </c>
      <c r="H37" s="168">
        <v>1</v>
      </c>
      <c r="I37" s="167" t="s">
        <v>245</v>
      </c>
      <c r="J37" s="208">
        <v>224</v>
      </c>
      <c r="K37" s="168">
        <f>IF($E37&gt;$G37,(IF(AND($J37=$G37,$J37=($E37-$F37)),125%,IF(AND($J37&lt;=($E37+$F37),$J37&gt;=($E37-$F37)),100%,IF($J37&gt;($E37+$F37),($E37+$F37)/$J37,IF(($J37&lt;($E37-$F37)),100%+ABS($J37-$E37)*25%/ABS($G37-$E37)))))),IF(AND($J37=$G37,$J37=($E37+$F37)),125%,IF(AND($J37&lt;=($E37+$F37),$J37&gt;=($E37-$F37)),100%,IF(AND($J37=$G37,$J37=($E37+$F37)),125%,IF($J37&lt;($E37-$F37),$J37/($E37-$F37),IF($J37&gt;($E37+$F37),100%+($J37-$E37)*25%/($G37-$E37)))))))</f>
        <v>1.0597014925373134</v>
      </c>
      <c r="L37" s="167" t="str">
        <f>IF(K37&gt;1,"Superou",IF(K37=1,"Atingiu","Não atingiu"))</f>
        <v>Superou</v>
      </c>
      <c r="M37" s="238">
        <f>K37-100%</f>
        <v>5.9701492537313383E-2</v>
      </c>
      <c r="N37" s="112"/>
      <c r="P37" s="116"/>
    </row>
    <row r="38" spans="1:16" s="22" customFormat="1" ht="15.75" customHeight="1" thickTop="1" thickBot="1" x14ac:dyDescent="0.25">
      <c r="A38" s="252" t="s">
        <v>126</v>
      </c>
      <c r="B38" s="253"/>
      <c r="C38" s="253"/>
      <c r="D38" s="253"/>
      <c r="E38" s="253"/>
      <c r="F38" s="253"/>
      <c r="G38" s="253"/>
      <c r="H38" s="253"/>
      <c r="I38" s="253"/>
      <c r="J38" s="253"/>
      <c r="K38" s="253"/>
      <c r="L38" s="254"/>
      <c r="M38" s="119">
        <f>K37*H37</f>
        <v>1.0597014925373134</v>
      </c>
      <c r="N38" s="112"/>
      <c r="P38" s="116"/>
    </row>
    <row r="39" spans="1:16" s="136" customFormat="1" ht="15.75" customHeight="1" thickTop="1" thickBot="1" x14ac:dyDescent="0.25">
      <c r="A39" s="191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3"/>
      <c r="M39" s="194"/>
      <c r="N39" s="128"/>
      <c r="P39" s="195"/>
    </row>
    <row r="40" spans="1:16" s="136" customFormat="1" ht="15.75" customHeight="1" thickTop="1" thickBot="1" x14ac:dyDescent="0.25">
      <c r="A40" s="260" t="s">
        <v>175</v>
      </c>
      <c r="B40" s="261"/>
      <c r="C40" s="261"/>
      <c r="D40" s="261"/>
      <c r="E40" s="261"/>
      <c r="F40" s="261"/>
      <c r="G40" s="261"/>
      <c r="H40" s="261"/>
      <c r="I40" s="261"/>
      <c r="J40" s="261"/>
      <c r="K40" s="261"/>
      <c r="L40" s="255" t="s">
        <v>43</v>
      </c>
      <c r="M40" s="257">
        <v>0.6</v>
      </c>
      <c r="N40" s="128"/>
      <c r="P40" s="195"/>
    </row>
    <row r="41" spans="1:16" s="136" customFormat="1" ht="15.75" customHeight="1" thickTop="1" thickBot="1" x14ac:dyDescent="0.25">
      <c r="A41" s="261"/>
      <c r="B41" s="261"/>
      <c r="C41" s="261"/>
      <c r="D41" s="261"/>
      <c r="E41" s="261"/>
      <c r="F41" s="261"/>
      <c r="G41" s="261"/>
      <c r="H41" s="261"/>
      <c r="I41" s="261"/>
      <c r="J41" s="261"/>
      <c r="K41" s="261"/>
      <c r="L41" s="256"/>
      <c r="M41" s="258">
        <v>0.2</v>
      </c>
      <c r="N41" s="128"/>
      <c r="P41" s="195"/>
    </row>
    <row r="42" spans="1:16" s="136" customFormat="1" ht="30.75" customHeight="1" thickTop="1" thickBot="1" x14ac:dyDescent="0.25">
      <c r="A42" s="259" t="s">
        <v>16</v>
      </c>
      <c r="B42" s="259"/>
      <c r="C42" s="44" t="s">
        <v>124</v>
      </c>
      <c r="D42" s="44" t="s">
        <v>158</v>
      </c>
      <c r="E42" s="65" t="s">
        <v>159</v>
      </c>
      <c r="F42" s="65" t="s">
        <v>4</v>
      </c>
      <c r="G42" s="65" t="s">
        <v>24</v>
      </c>
      <c r="H42" s="65" t="s">
        <v>11</v>
      </c>
      <c r="I42" s="65" t="s">
        <v>61</v>
      </c>
      <c r="J42" s="65" t="s">
        <v>12</v>
      </c>
      <c r="K42" s="65" t="s">
        <v>44</v>
      </c>
      <c r="L42" s="65" t="s">
        <v>25</v>
      </c>
      <c r="M42" s="65" t="s">
        <v>32</v>
      </c>
      <c r="N42" s="128"/>
      <c r="P42" s="195"/>
    </row>
    <row r="43" spans="1:16" s="136" customFormat="1" ht="54" customHeight="1" thickTop="1" thickBot="1" x14ac:dyDescent="0.25">
      <c r="A43" s="60" t="s">
        <v>93</v>
      </c>
      <c r="B43" s="47" t="s">
        <v>176</v>
      </c>
      <c r="C43" s="49"/>
      <c r="D43" s="67"/>
      <c r="E43" s="165">
        <v>156</v>
      </c>
      <c r="F43" s="165">
        <v>10</v>
      </c>
      <c r="G43" s="165">
        <v>110</v>
      </c>
      <c r="H43" s="48">
        <v>1</v>
      </c>
      <c r="I43" s="49" t="s">
        <v>245</v>
      </c>
      <c r="J43" s="165">
        <v>108</v>
      </c>
      <c r="K43" s="48">
        <f>IF($E43&gt;$G43,(IF(AND($J43=$G43,$J43=($E43-$F43)),125%,IF(AND($J43&lt;=($E43+$F43),$J43&gt;=($E43-$F43)),100%,IF($J43&gt;($E43+$F43),($E43+$F43)/$J43,IF(($J43&lt;($E43-$F43)),100%+ABS($J43-$E43)*25%/ABS($G43-$E43)))))),IF(AND($J43=$G43,$J43=($E43+$F43)),125%,IF(AND($J43&lt;=($E43+$F43),$J43&gt;=($E43-$F43)),100%,IF(AND($J43=$G43,$J43=($E43+$F43)),125%,IF($J43&lt;($E43-$F43),$J43/($E43-$F43),IF($J43&gt;($E43+$F43),100%+($J43-$E43)*25%/($G43-$E43)))))))</f>
        <v>1.2608695652173914</v>
      </c>
      <c r="L43" s="49" t="str">
        <f>IF(K43&gt;1,"Superou",IF(K43=1,"Atingiu","Não atingiu"))</f>
        <v>Superou</v>
      </c>
      <c r="M43" s="238">
        <f>K43-100%</f>
        <v>0.26086956521739135</v>
      </c>
      <c r="N43" s="128"/>
      <c r="P43" s="195"/>
    </row>
    <row r="44" spans="1:16" s="136" customFormat="1" ht="15.75" customHeight="1" thickTop="1" thickBot="1" x14ac:dyDescent="0.25">
      <c r="A44" s="252" t="s">
        <v>110</v>
      </c>
      <c r="B44" s="253"/>
      <c r="C44" s="253"/>
      <c r="D44" s="253"/>
      <c r="E44" s="253"/>
      <c r="F44" s="253"/>
      <c r="G44" s="253"/>
      <c r="H44" s="253"/>
      <c r="I44" s="253"/>
      <c r="J44" s="253"/>
      <c r="K44" s="253"/>
      <c r="L44" s="254"/>
      <c r="M44" s="119">
        <f>K43*H43</f>
        <v>1.2608695652173914</v>
      </c>
      <c r="N44" s="128"/>
      <c r="P44" s="195"/>
    </row>
    <row r="45" spans="1:16" s="187" customFormat="1" ht="30" customHeight="1" thickTop="1" thickBot="1" x14ac:dyDescent="0.25">
      <c r="A45" s="333" t="s">
        <v>42</v>
      </c>
      <c r="B45" s="333"/>
      <c r="C45" s="182"/>
      <c r="D45" s="182"/>
      <c r="E45" s="182"/>
      <c r="F45" s="182"/>
      <c r="G45" s="182"/>
      <c r="H45" s="182"/>
      <c r="I45" s="183"/>
      <c r="J45" s="183"/>
      <c r="K45" s="184"/>
      <c r="L45" s="185" t="s">
        <v>41</v>
      </c>
      <c r="M45" s="185">
        <v>0.25</v>
      </c>
      <c r="N45" s="186">
        <f>(M52*M46)+(M58*M54)</f>
        <v>1.4653600793650794</v>
      </c>
      <c r="P45" s="188"/>
    </row>
    <row r="46" spans="1:16" s="136" customFormat="1" ht="18" customHeight="1" thickTop="1" thickBot="1" x14ac:dyDescent="0.25">
      <c r="A46" s="260" t="s">
        <v>128</v>
      </c>
      <c r="B46" s="261"/>
      <c r="C46" s="261"/>
      <c r="D46" s="261"/>
      <c r="E46" s="261"/>
      <c r="F46" s="261"/>
      <c r="G46" s="261"/>
      <c r="H46" s="261"/>
      <c r="I46" s="261"/>
      <c r="J46" s="261"/>
      <c r="K46" s="261"/>
      <c r="L46" s="255" t="s">
        <v>43</v>
      </c>
      <c r="M46" s="257">
        <v>0.7</v>
      </c>
      <c r="N46" s="128"/>
    </row>
    <row r="47" spans="1:16" s="136" customFormat="1" ht="28.5" customHeight="1" thickTop="1" thickBot="1" x14ac:dyDescent="0.25">
      <c r="A47" s="261"/>
      <c r="B47" s="261"/>
      <c r="C47" s="261"/>
      <c r="D47" s="261"/>
      <c r="E47" s="261"/>
      <c r="F47" s="261"/>
      <c r="G47" s="261"/>
      <c r="H47" s="261"/>
      <c r="I47" s="261"/>
      <c r="J47" s="261"/>
      <c r="K47" s="261"/>
      <c r="L47" s="256"/>
      <c r="M47" s="258"/>
      <c r="N47" s="128"/>
    </row>
    <row r="48" spans="1:16" s="136" customFormat="1" ht="24.75" customHeight="1" thickTop="1" thickBot="1" x14ac:dyDescent="0.25">
      <c r="A48" s="259" t="s">
        <v>16</v>
      </c>
      <c r="B48" s="259"/>
      <c r="C48" s="44" t="s">
        <v>124</v>
      </c>
      <c r="D48" s="44" t="s">
        <v>158</v>
      </c>
      <c r="E48" s="65" t="s">
        <v>159</v>
      </c>
      <c r="F48" s="65" t="s">
        <v>4</v>
      </c>
      <c r="G48" s="65" t="s">
        <v>24</v>
      </c>
      <c r="H48" s="65" t="s">
        <v>11</v>
      </c>
      <c r="I48" s="65" t="s">
        <v>61</v>
      </c>
      <c r="J48" s="65" t="s">
        <v>12</v>
      </c>
      <c r="K48" s="104" t="s">
        <v>44</v>
      </c>
      <c r="L48" s="65" t="s">
        <v>25</v>
      </c>
      <c r="M48" s="65" t="s">
        <v>32</v>
      </c>
      <c r="N48" s="128"/>
    </row>
    <row r="49" spans="1:16" s="136" customFormat="1" ht="37.5" customHeight="1" thickTop="1" thickBot="1" x14ac:dyDescent="0.25">
      <c r="A49" s="169" t="s">
        <v>94</v>
      </c>
      <c r="B49" s="170" t="s">
        <v>148</v>
      </c>
      <c r="C49" s="167"/>
      <c r="D49" s="171">
        <v>1.44</v>
      </c>
      <c r="E49" s="171">
        <v>1.35</v>
      </c>
      <c r="F49" s="171">
        <v>0</v>
      </c>
      <c r="G49" s="171">
        <v>1.44</v>
      </c>
      <c r="H49" s="168">
        <v>0.35</v>
      </c>
      <c r="I49" s="167" t="s">
        <v>245</v>
      </c>
      <c r="J49" s="168">
        <v>1.57</v>
      </c>
      <c r="K49" s="168">
        <f>IF($E49&gt;$G49,(IF(AND($J49=$G49,$J49=($E49-$F49)),125%,IF(AND($J49&lt;=($E49+$F49),$J49&gt;=($E49-$F49)),100%,IF($J49&gt;($E49+$F49),($E49+$F49)/$J49,IF(($J49&lt;($E49-$F49)),100%+ABS($J49-$E49)*25%/ABS($G49-$E49)))))),IF(AND($J49=$G49,$J49=($E49+$F49)),125%,IF(AND($J49&lt;=($E49+$F49),$J49&gt;=($E49-$F49)),100%,IF(AND($J49=$G49,$J49=($E49+$F49)),125%,IF($J49&lt;($E49-$F49),$J49/($E49-$F49),IF($J49&gt;($E49+$F49),100%+($J49-$E49)*25%/($G49-$E49)))))))</f>
        <v>1.611111111111112</v>
      </c>
      <c r="L49" s="167" t="str">
        <f>IF(K49&gt;1,"Superou",IF(K49=1,"Atingiu","Não atingiu"))</f>
        <v>Superou</v>
      </c>
      <c r="M49" s="172">
        <f>K49-100%</f>
        <v>0.61111111111111205</v>
      </c>
      <c r="N49" s="128"/>
    </row>
    <row r="50" spans="1:16" s="136" customFormat="1" ht="37.5" customHeight="1" thickTop="1" thickBot="1" x14ac:dyDescent="0.25">
      <c r="A50" s="160" t="s">
        <v>95</v>
      </c>
      <c r="B50" s="161" t="s">
        <v>125</v>
      </c>
      <c r="C50" s="157"/>
      <c r="D50" s="162">
        <v>0.56999999999999995</v>
      </c>
      <c r="E50" s="162">
        <v>0.75</v>
      </c>
      <c r="F50" s="162">
        <v>0.1</v>
      </c>
      <c r="G50" s="162">
        <v>1</v>
      </c>
      <c r="H50" s="159">
        <v>0.35</v>
      </c>
      <c r="I50" s="157" t="s">
        <v>245</v>
      </c>
      <c r="J50" s="244">
        <v>0.85099999999999998</v>
      </c>
      <c r="K50" s="159">
        <f>IF($E50&gt;$G50,(IF(AND($J50=$G50,$J50=($E50-$F50)),125%,IF(AND($J50&lt;=($E50+$F50),$J50&gt;=($E50-$F50)),100%,IF($J50&gt;($E50+$F50),($E50+$F50)/$J50,IF(($J50&lt;($E50-$F50)),100%+ABS($J50-$E50)*25%/ABS($G50-$E50)))))),IF(AND($J50=$G50,$J50=($E50+$F50)),125%,IF(AND($J50&lt;=($E50+$F50),$J50&gt;=($E50-$F50)),100%,IF(AND($J50=$G50,$J50=($E50+$F50)),125%,IF($J50&lt;($E50-$F50),$J50/($E50-$F50),IF($J50&gt;($E50+$F50),100%+($J50-$E50)*25%/($G50-$E50)))))))</f>
        <v>1.101</v>
      </c>
      <c r="L50" s="157" t="str">
        <f>IF(K50&gt;1,"Superou",IF(K50=1,"Atingiu","Não atingiu"))</f>
        <v>Superou</v>
      </c>
      <c r="M50" s="163">
        <f>K50-100%</f>
        <v>0.10099999999999998</v>
      </c>
      <c r="N50" s="128"/>
    </row>
    <row r="51" spans="1:16" s="136" customFormat="1" ht="41.25" customHeight="1" thickTop="1" thickBot="1" x14ac:dyDescent="0.25">
      <c r="A51" s="169" t="s">
        <v>96</v>
      </c>
      <c r="B51" s="170" t="s">
        <v>143</v>
      </c>
      <c r="C51" s="167"/>
      <c r="D51" s="171">
        <v>0.9</v>
      </c>
      <c r="E51" s="171">
        <v>0.3</v>
      </c>
      <c r="F51" s="171">
        <v>0.1</v>
      </c>
      <c r="G51" s="171">
        <v>0.5</v>
      </c>
      <c r="H51" s="168">
        <v>0.3</v>
      </c>
      <c r="I51" s="167" t="s">
        <v>245</v>
      </c>
      <c r="J51" s="168">
        <v>1</v>
      </c>
      <c r="K51" s="168">
        <f>IF($E51&gt;$G51,(IF(AND($J51=$G51,$J51=($E51-$F51)),125%,IF(AND($J51&lt;=($E51+$F51),$J51&gt;=($E51-$F51)),100%,IF($J51&gt;($E51+$F51),($E51+$F51)/$J51,IF(($J51&lt;($E51-$F51)),100%+ABS($J51-$E51)*25%/ABS($G51-$E51)))))),IF(AND($J51=$G51,$J51=($E51+$F51)),125%,IF(AND($J51&lt;=($E51+$F51),$J51&gt;=($E51-$F51)),100%,IF(AND($J51=$G51,$J51=($E51+$F51)),125%,IF($J51&lt;($E51-$F51),$J51/($E51-$F51),IF($J51&gt;($E51+$F51),100%+($J51-$E51)*25%/($G51-$E51)))))))</f>
        <v>1.875</v>
      </c>
      <c r="L51" s="167" t="str">
        <f>IF(K51&gt;1,"Superou",IF(K51=1,"Atingiu","Não atingiu"))</f>
        <v>Superou</v>
      </c>
      <c r="M51" s="172">
        <f>K51-100%</f>
        <v>0.875</v>
      </c>
      <c r="N51" s="128"/>
    </row>
    <row r="52" spans="1:16" s="136" customFormat="1" ht="18" customHeight="1" thickTop="1" thickBot="1" x14ac:dyDescent="0.25">
      <c r="A52" s="252" t="s">
        <v>63</v>
      </c>
      <c r="B52" s="253"/>
      <c r="C52" s="253"/>
      <c r="D52" s="253"/>
      <c r="E52" s="253"/>
      <c r="F52" s="253"/>
      <c r="G52" s="253"/>
      <c r="H52" s="253"/>
      <c r="I52" s="253"/>
      <c r="J52" s="253"/>
      <c r="K52" s="253"/>
      <c r="L52" s="254"/>
      <c r="M52" s="119">
        <f>(K51*H51)+(K49*H49)+(K50*H50)</f>
        <v>1.511738888888889</v>
      </c>
      <c r="N52" s="128"/>
    </row>
    <row r="53" spans="1:16" ht="12.75" customHeight="1" thickTop="1" thickBot="1" x14ac:dyDescent="0.25">
      <c r="A53" s="262"/>
      <c r="B53" s="262"/>
      <c r="C53" s="77"/>
      <c r="D53" s="77"/>
      <c r="E53" s="77"/>
      <c r="F53" s="77"/>
      <c r="G53" s="77"/>
      <c r="H53" s="41"/>
      <c r="I53" s="77"/>
      <c r="J53" s="77"/>
      <c r="K53" s="77"/>
      <c r="L53" s="42"/>
      <c r="M53" s="42"/>
      <c r="P53" s="116"/>
    </row>
    <row r="54" spans="1:16" ht="12.75" customHeight="1" thickTop="1" thickBot="1" x14ac:dyDescent="0.25">
      <c r="A54" s="260" t="s">
        <v>172</v>
      </c>
      <c r="B54" s="261"/>
      <c r="C54" s="261"/>
      <c r="D54" s="261"/>
      <c r="E54" s="261"/>
      <c r="F54" s="261"/>
      <c r="G54" s="261"/>
      <c r="H54" s="261"/>
      <c r="I54" s="261"/>
      <c r="J54" s="261"/>
      <c r="K54" s="261"/>
      <c r="L54" s="255" t="s">
        <v>43</v>
      </c>
      <c r="M54" s="257">
        <v>0.3</v>
      </c>
      <c r="P54" s="116"/>
    </row>
    <row r="55" spans="1:16" ht="27" customHeight="1" thickTop="1" thickBot="1" x14ac:dyDescent="0.25">
      <c r="A55" s="261"/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56"/>
      <c r="M55" s="258"/>
      <c r="P55" s="116"/>
    </row>
    <row r="56" spans="1:16" ht="36" customHeight="1" thickTop="1" thickBot="1" x14ac:dyDescent="0.25">
      <c r="A56" s="300" t="s">
        <v>16</v>
      </c>
      <c r="B56" s="300"/>
      <c r="C56" s="152" t="s">
        <v>124</v>
      </c>
      <c r="D56" s="152" t="s">
        <v>158</v>
      </c>
      <c r="E56" s="65" t="s">
        <v>159</v>
      </c>
      <c r="F56" s="166" t="s">
        <v>4</v>
      </c>
      <c r="G56" s="166" t="s">
        <v>24</v>
      </c>
      <c r="H56" s="166" t="s">
        <v>11</v>
      </c>
      <c r="I56" s="166" t="s">
        <v>61</v>
      </c>
      <c r="J56" s="166" t="s">
        <v>12</v>
      </c>
      <c r="K56" s="166" t="s">
        <v>44</v>
      </c>
      <c r="L56" s="166" t="s">
        <v>25</v>
      </c>
      <c r="M56" s="166" t="s">
        <v>32</v>
      </c>
      <c r="P56" s="116"/>
    </row>
    <row r="57" spans="1:16" ht="33.75" customHeight="1" thickTop="1" thickBot="1" x14ac:dyDescent="0.25">
      <c r="A57" s="155" t="s">
        <v>129</v>
      </c>
      <c r="B57" s="156" t="s">
        <v>173</v>
      </c>
      <c r="C57" s="159">
        <v>0.94</v>
      </c>
      <c r="D57" s="159">
        <v>0.77</v>
      </c>
      <c r="E57" s="159">
        <v>0.8</v>
      </c>
      <c r="F57" s="159">
        <v>0.1</v>
      </c>
      <c r="G57" s="159">
        <v>0.94</v>
      </c>
      <c r="H57" s="159">
        <v>1</v>
      </c>
      <c r="I57" s="158">
        <v>12</v>
      </c>
      <c r="J57" s="159">
        <v>1</v>
      </c>
      <c r="K57" s="159">
        <f>IF($E57&gt;$G57,(IF(AND($J57=$G57,$J57=($E57-$F57)),125%,IF(AND($J57&lt;=($E57+$F57),$J57&gt;=($E57-$F57)),100%,IF($J57&gt;($E57+$F57),($E57+$F57)/$J57,IF(($J57&lt;($E57-$F57)),100%+ABS($J57-$E57)*25%/ABS($G57-$E57)))))),IF(AND($J57=$G57,$J57=($E57+$F57)),125%,IF(AND($J57&lt;=($E57+$F57),$J57&gt;=($E57-$F57)),100%,IF(AND($J57=$G57,$J57=($E57+$F57)),125%,IF($J57&lt;($E57-$F57),$J57/($E57-$F57),IF($J57&gt;($E57+$F57),100%+($J57-$E57)*25%/($G57-$E57)))))))</f>
        <v>1.3571428571428572</v>
      </c>
      <c r="L57" s="157" t="str">
        <f>IF(K57&gt;1,"Superou",IF(K57=1,"Atingiu","Não atingiu"))</f>
        <v>Superou</v>
      </c>
      <c r="M57" s="163">
        <f>K57-100%</f>
        <v>0.35714285714285721</v>
      </c>
      <c r="P57" s="116"/>
    </row>
    <row r="58" spans="1:16" ht="23.25" customHeight="1" thickTop="1" thickBot="1" x14ac:dyDescent="0.25">
      <c r="A58" s="252" t="s">
        <v>117</v>
      </c>
      <c r="B58" s="253"/>
      <c r="C58" s="253"/>
      <c r="D58" s="253"/>
      <c r="E58" s="253"/>
      <c r="F58" s="253"/>
      <c r="G58" s="253"/>
      <c r="H58" s="253"/>
      <c r="I58" s="253"/>
      <c r="J58" s="253"/>
      <c r="K58" s="253"/>
      <c r="L58" s="254"/>
      <c r="M58" s="119">
        <f>K57*H57</f>
        <v>1.3571428571428572</v>
      </c>
      <c r="P58" s="116"/>
    </row>
    <row r="59" spans="1:16" ht="30" customHeight="1" thickTop="1" thickBot="1" x14ac:dyDescent="0.25">
      <c r="A59" s="333" t="s">
        <v>17</v>
      </c>
      <c r="B59" s="333"/>
      <c r="C59" s="189"/>
      <c r="D59" s="189"/>
      <c r="E59" s="189"/>
      <c r="F59" s="189"/>
      <c r="G59" s="189"/>
      <c r="H59" s="190"/>
      <c r="I59" s="189"/>
      <c r="J59" s="189"/>
      <c r="K59" s="189"/>
      <c r="L59" s="185" t="s">
        <v>41</v>
      </c>
      <c r="M59" s="185">
        <v>0.5</v>
      </c>
      <c r="P59" s="116"/>
    </row>
    <row r="60" spans="1:16" ht="21.75" customHeight="1" thickTop="1" thickBot="1" x14ac:dyDescent="0.25">
      <c r="A60" s="260" t="s">
        <v>151</v>
      </c>
      <c r="B60" s="261"/>
      <c r="C60" s="261"/>
      <c r="D60" s="261"/>
      <c r="E60" s="261"/>
      <c r="F60" s="261"/>
      <c r="G60" s="261"/>
      <c r="H60" s="261"/>
      <c r="I60" s="261"/>
      <c r="J60" s="261"/>
      <c r="K60" s="261"/>
      <c r="L60" s="255" t="s">
        <v>43</v>
      </c>
      <c r="M60" s="257">
        <v>1</v>
      </c>
      <c r="P60" s="116"/>
    </row>
    <row r="61" spans="1:16" ht="21.75" customHeight="1" thickTop="1" thickBot="1" x14ac:dyDescent="0.25">
      <c r="A61" s="261"/>
      <c r="B61" s="261"/>
      <c r="C61" s="261"/>
      <c r="D61" s="261"/>
      <c r="E61" s="261"/>
      <c r="F61" s="261"/>
      <c r="G61" s="261"/>
      <c r="H61" s="261"/>
      <c r="I61" s="261"/>
      <c r="J61" s="261"/>
      <c r="K61" s="261"/>
      <c r="L61" s="256"/>
      <c r="M61" s="258"/>
      <c r="N61" s="113">
        <f>M60*M66</f>
        <v>1.2919029535864979</v>
      </c>
      <c r="P61" s="116"/>
    </row>
    <row r="62" spans="1:16" ht="21.75" customHeight="1" thickTop="1" thickBot="1" x14ac:dyDescent="0.25">
      <c r="A62" s="300" t="s">
        <v>16</v>
      </c>
      <c r="B62" s="300"/>
      <c r="C62" s="152" t="s">
        <v>124</v>
      </c>
      <c r="D62" s="152" t="s">
        <v>158</v>
      </c>
      <c r="E62" s="166" t="s">
        <v>159</v>
      </c>
      <c r="F62" s="166" t="s">
        <v>4</v>
      </c>
      <c r="G62" s="166" t="s">
        <v>24</v>
      </c>
      <c r="H62" s="166" t="s">
        <v>11</v>
      </c>
      <c r="I62" s="166" t="s">
        <v>61</v>
      </c>
      <c r="J62" s="166" t="s">
        <v>12</v>
      </c>
      <c r="K62" s="166" t="s">
        <v>44</v>
      </c>
      <c r="L62" s="166" t="s">
        <v>25</v>
      </c>
      <c r="M62" s="166" t="s">
        <v>32</v>
      </c>
      <c r="P62" s="116"/>
    </row>
    <row r="63" spans="1:16" ht="52.5" customHeight="1" thickTop="1" thickBot="1" x14ac:dyDescent="0.25">
      <c r="A63" s="200" t="s">
        <v>135</v>
      </c>
      <c r="B63" s="201" t="s">
        <v>169</v>
      </c>
      <c r="C63" s="167"/>
      <c r="D63" s="167" t="s">
        <v>184</v>
      </c>
      <c r="E63" s="168">
        <v>0.2</v>
      </c>
      <c r="F63" s="168">
        <v>0.15</v>
      </c>
      <c r="G63" s="237">
        <v>0.437</v>
      </c>
      <c r="H63" s="168">
        <v>0.35</v>
      </c>
      <c r="I63" s="202">
        <v>12</v>
      </c>
      <c r="J63" s="168">
        <v>0.82</v>
      </c>
      <c r="K63" s="168">
        <f>IF($E63&gt;$G63,(IF(AND($J63=$G63,$J63=($E63-$F63)),125%,IF(AND($J63&lt;=($E63+$F63),$J63&gt;=($E63-$F63)),100%,IF($J63&gt;($E63+$F63),($E63+$F63)/$J63,IF(($J63&lt;($E63-$F63)),100%+ABS($J63-$E63)*25%/ABS($G63-$E63)))))),IF(AND($J63=$G63,$J63=($E63+$F63)),125%,IF(AND($J63&lt;=($E63+$F63),$J63&gt;=($E63-$F63)),100%,IF(AND($J63=$G63,$J63=($E63+$F63)),125%,IF($J63&lt;($E63-$F63),$J63/($E63-$F63),IF($J63&gt;($E63+$F63),100%+($J63-$E63)*25%/($G63-$E63)))))))</f>
        <v>1.6540084388185652</v>
      </c>
      <c r="L63" s="167" t="str">
        <f>IF(K63&gt;1,"Superou",IF(K63=1,"Atingiu","Não atingiu"))</f>
        <v>Superou</v>
      </c>
      <c r="M63" s="172">
        <f t="shared" ref="M63" si="0">K63-100%</f>
        <v>0.65400843881856519</v>
      </c>
      <c r="P63" s="116"/>
    </row>
    <row r="64" spans="1:16" ht="52.5" customHeight="1" thickTop="1" thickBot="1" x14ac:dyDescent="0.25">
      <c r="A64" s="155" t="s">
        <v>141</v>
      </c>
      <c r="B64" s="156" t="s">
        <v>166</v>
      </c>
      <c r="C64" s="157"/>
      <c r="D64" s="157"/>
      <c r="E64" s="159">
        <v>0.75</v>
      </c>
      <c r="F64" s="159">
        <v>0.1</v>
      </c>
      <c r="G64" s="159">
        <v>1</v>
      </c>
      <c r="H64" s="159">
        <v>0.35</v>
      </c>
      <c r="I64" s="158">
        <v>12</v>
      </c>
      <c r="J64" s="159">
        <v>0.93</v>
      </c>
      <c r="K64" s="163">
        <f>IF($E64&gt;$G64,(IF(AND($J64=$G64,$J64=($E64-$F64)),125%,IF(AND($J64&lt;=($E64+$F64),$J64&gt;=($E64-$F64)),100%,IF($J64&gt;($E64+$F64),($E64+$F64)/$J64,IF(($J64&lt;($E64-$F64)),100%+ABS($J64-$E64)*25%/ABS($G64-$E64)))))),IF(AND($J64=$G64,$J64=($E64+$F64)),125%,IF(AND($J64&lt;=($E64+$F64),$J64&gt;=($E64-$F64)),100%,IF(AND($J64=$G64,$J64=($E64+$F64)),125%,IF($J64&lt;($E64-$F64),$J64/($E64-$F64),IF($J64&gt;($E64+$F64),100%+($J64-$E64)*25%/($G64-$E64)))))))</f>
        <v>1.1800000000000002</v>
      </c>
      <c r="L64" s="157" t="str">
        <f>IF(K64&gt;1,"Superou",IF(K64=1,"Atingiu","Não atingiu"))</f>
        <v>Superou</v>
      </c>
      <c r="M64" s="163">
        <f t="shared" ref="M64:M65" si="1">K64-100%</f>
        <v>0.18000000000000016</v>
      </c>
      <c r="P64" s="116"/>
    </row>
    <row r="65" spans="1:16" ht="52.5" customHeight="1" thickTop="1" thickBot="1" x14ac:dyDescent="0.25">
      <c r="A65" s="200" t="s">
        <v>144</v>
      </c>
      <c r="B65" s="201" t="s">
        <v>142</v>
      </c>
      <c r="C65" s="167" t="s">
        <v>160</v>
      </c>
      <c r="D65" s="167" t="s">
        <v>161</v>
      </c>
      <c r="E65" s="203">
        <v>3.34</v>
      </c>
      <c r="F65" s="203">
        <v>0.5</v>
      </c>
      <c r="G65" s="203">
        <v>4.13</v>
      </c>
      <c r="H65" s="168">
        <v>0.3</v>
      </c>
      <c r="I65" s="202">
        <v>12</v>
      </c>
      <c r="J65" s="202">
        <v>3.52</v>
      </c>
      <c r="K65" s="168">
        <f>IF($E65&gt;$G65,(IF(AND($J65=$G65,$J65=($E65-$F65)),125%,IF(AND($J65&lt;=($E65+$F65),$J65&gt;=($E65-$F65)),100%,IF($J65&gt;($E65+$F65),($E65+$F65)/$J65,IF(($J65&lt;($E65-$F65)),100%+ABS($J65-$E65)*25%/ABS($G65-$E65)))))),IF(AND($J65=$G65,$J65=($E65+$F65)),125%,IF(AND($J65&lt;=($E65+$F65),$J65&gt;=($E65-$F65)),100%,IF(AND($J65=$G65,$J65=($E65+$F65)),125%,IF($J65&lt;($E65-$F65),$J65/($E65-$F65),IF($J65&gt;($E65+$F65),100%+($J65-$E65)*25%/($G65-$E65)))))))</f>
        <v>1</v>
      </c>
      <c r="L65" s="167" t="str">
        <f t="shared" ref="L65" si="2">IF(K65&gt;1,"Superou",IF(K65=1,"Atingiu","Não atingiu"))</f>
        <v>Atingiu</v>
      </c>
      <c r="M65" s="172">
        <f t="shared" si="1"/>
        <v>0</v>
      </c>
      <c r="P65" s="116"/>
    </row>
    <row r="66" spans="1:16" ht="21.75" customHeight="1" thickTop="1" thickBot="1" x14ac:dyDescent="0.25">
      <c r="A66" s="252" t="s">
        <v>155</v>
      </c>
      <c r="B66" s="253"/>
      <c r="C66" s="253"/>
      <c r="D66" s="253"/>
      <c r="E66" s="253"/>
      <c r="F66" s="253"/>
      <c r="G66" s="253"/>
      <c r="H66" s="253"/>
      <c r="I66" s="253"/>
      <c r="J66" s="253"/>
      <c r="K66" s="253"/>
      <c r="L66" s="254"/>
      <c r="M66" s="119">
        <f>(K63*H63)+(K64*H64)+(K65*H65)</f>
        <v>1.2919029535864979</v>
      </c>
      <c r="P66" s="116"/>
    </row>
    <row r="67" spans="1:16" ht="15" customHeight="1" thickTop="1" thickBot="1" x14ac:dyDescent="0.25">
      <c r="B67" s="7"/>
      <c r="C67" s="6"/>
      <c r="D67" s="6"/>
      <c r="E67" s="6"/>
      <c r="F67" s="6"/>
      <c r="G67" s="6"/>
      <c r="H67" s="4"/>
      <c r="I67" s="6"/>
      <c r="J67" s="6"/>
      <c r="K67" s="105"/>
      <c r="L67" s="6"/>
      <c r="N67" s="113"/>
      <c r="O67" s="113"/>
      <c r="P67" s="113"/>
    </row>
    <row r="68" spans="1:16" ht="57" customHeight="1" thickTop="1" thickBot="1" x14ac:dyDescent="0.25">
      <c r="A68" s="277" t="s">
        <v>68</v>
      </c>
      <c r="B68" s="278"/>
      <c r="C68" s="278"/>
      <c r="D68" s="278"/>
      <c r="E68" s="278"/>
      <c r="F68" s="278"/>
      <c r="G68" s="278"/>
      <c r="H68" s="278"/>
      <c r="I68" s="278"/>
      <c r="J68" s="278"/>
      <c r="K68" s="278"/>
      <c r="L68" s="278"/>
      <c r="M68" s="279"/>
      <c r="P68" s="116"/>
    </row>
    <row r="69" spans="1:16" ht="20.100000000000001" customHeight="1" thickTop="1" thickBot="1" x14ac:dyDescent="0.25">
      <c r="A69" s="332"/>
      <c r="B69" s="332"/>
      <c r="E69" s="38" t="s">
        <v>105</v>
      </c>
      <c r="F69" s="38" t="s">
        <v>106</v>
      </c>
      <c r="G69" s="38" t="s">
        <v>107</v>
      </c>
      <c r="H69" s="38" t="s">
        <v>108</v>
      </c>
      <c r="I69" s="38" t="s">
        <v>109</v>
      </c>
      <c r="J69" s="38" t="s">
        <v>118</v>
      </c>
      <c r="K69" s="38"/>
      <c r="L69" s="38"/>
      <c r="M69" s="38"/>
      <c r="O69" s="173"/>
      <c r="P69" s="116"/>
    </row>
    <row r="70" spans="1:16" ht="20.100000000000001" customHeight="1" thickTop="1" thickBot="1" x14ac:dyDescent="0.25">
      <c r="A70" s="68" t="s">
        <v>69</v>
      </c>
      <c r="B70" s="69"/>
      <c r="C70" s="69"/>
      <c r="D70" s="69"/>
      <c r="E70" s="164"/>
      <c r="F70" s="33"/>
      <c r="G70" s="164" t="s">
        <v>130</v>
      </c>
      <c r="H70" s="33"/>
      <c r="I70" s="33"/>
      <c r="J70" s="33"/>
      <c r="K70" s="33"/>
      <c r="L70" s="34"/>
      <c r="M70" s="33"/>
      <c r="P70" s="116"/>
    </row>
    <row r="71" spans="1:16" ht="20.100000000000001" customHeight="1" thickTop="1" thickBot="1" x14ac:dyDescent="0.25">
      <c r="A71" s="68" t="s">
        <v>70</v>
      </c>
      <c r="B71" s="69"/>
      <c r="C71" s="69"/>
      <c r="D71" s="69"/>
      <c r="E71" s="33"/>
      <c r="F71" s="33"/>
      <c r="G71" s="33"/>
      <c r="H71" s="164" t="s">
        <v>130</v>
      </c>
      <c r="I71" s="33"/>
      <c r="J71" s="33"/>
      <c r="K71" s="33"/>
      <c r="L71" s="34"/>
      <c r="M71" s="33"/>
      <c r="P71" s="116"/>
    </row>
    <row r="72" spans="1:16" ht="20.100000000000001" customHeight="1" thickTop="1" thickBot="1" x14ac:dyDescent="0.25">
      <c r="A72" s="68" t="s">
        <v>71</v>
      </c>
      <c r="B72" s="69"/>
      <c r="C72" s="69"/>
      <c r="D72" s="69"/>
      <c r="E72" s="33"/>
      <c r="F72" s="33"/>
      <c r="G72" s="33"/>
      <c r="H72" s="33"/>
      <c r="I72" s="164" t="s">
        <v>130</v>
      </c>
      <c r="J72" s="33"/>
      <c r="K72" s="33"/>
      <c r="L72" s="34"/>
      <c r="M72" s="33"/>
      <c r="P72" s="116"/>
    </row>
    <row r="73" spans="1:16" ht="20.100000000000001" customHeight="1" thickTop="1" thickBot="1" x14ac:dyDescent="0.25">
      <c r="A73" s="68" t="s">
        <v>80</v>
      </c>
      <c r="B73" s="69"/>
      <c r="C73" s="69"/>
      <c r="D73" s="69"/>
      <c r="E73" s="164" t="s">
        <v>130</v>
      </c>
      <c r="F73" s="33"/>
      <c r="G73" s="164"/>
      <c r="H73" s="33"/>
      <c r="I73" s="34"/>
      <c r="J73" s="35"/>
      <c r="K73" s="35"/>
      <c r="L73" s="33"/>
      <c r="M73" s="34"/>
      <c r="P73" s="116"/>
    </row>
    <row r="74" spans="1:16" ht="20.100000000000001" customHeight="1" thickTop="1" thickBot="1" x14ac:dyDescent="0.25">
      <c r="A74" s="68" t="s">
        <v>81</v>
      </c>
      <c r="B74" s="69"/>
      <c r="C74" s="69"/>
      <c r="D74" s="69"/>
      <c r="E74" s="34"/>
      <c r="F74" s="164" t="s">
        <v>130</v>
      </c>
      <c r="G74" s="33"/>
      <c r="H74" s="34"/>
      <c r="I74" s="33"/>
      <c r="J74" s="33"/>
      <c r="K74" s="33"/>
      <c r="L74" s="33"/>
      <c r="M74" s="33"/>
      <c r="P74" s="116"/>
    </row>
    <row r="75" spans="1:16" ht="20.100000000000001" customHeight="1" thickTop="1" thickBot="1" x14ac:dyDescent="0.25">
      <c r="A75" s="68" t="s">
        <v>89</v>
      </c>
      <c r="B75" s="69"/>
      <c r="C75" s="69"/>
      <c r="D75" s="69"/>
      <c r="E75" s="33"/>
      <c r="F75" s="144"/>
      <c r="G75" s="33"/>
      <c r="H75" s="34"/>
      <c r="I75" s="33"/>
      <c r="J75" s="164" t="s">
        <v>130</v>
      </c>
      <c r="K75" s="33"/>
      <c r="L75" s="33"/>
      <c r="M75" s="33"/>
      <c r="P75" s="116"/>
    </row>
    <row r="76" spans="1:16" ht="20.100000000000001" customHeight="1" thickTop="1" thickBot="1" x14ac:dyDescent="0.25">
      <c r="B76" s="7"/>
      <c r="C76" s="6"/>
      <c r="D76" s="6"/>
      <c r="E76" s="6"/>
      <c r="F76" s="6"/>
      <c r="G76" s="6"/>
      <c r="H76" s="4"/>
      <c r="I76" s="6"/>
      <c r="J76" s="6"/>
      <c r="K76" s="105"/>
      <c r="L76" s="6"/>
      <c r="P76" s="116"/>
    </row>
    <row r="77" spans="1:16" ht="60.75" customHeight="1" thickTop="1" thickBot="1" x14ac:dyDescent="0.25">
      <c r="A77" s="277" t="s">
        <v>137</v>
      </c>
      <c r="B77" s="278"/>
      <c r="C77" s="278"/>
      <c r="D77" s="278"/>
      <c r="E77" s="278"/>
      <c r="F77" s="278"/>
      <c r="G77" s="278"/>
      <c r="H77" s="278"/>
      <c r="I77" s="278"/>
      <c r="J77" s="278"/>
      <c r="K77" s="278"/>
      <c r="L77" s="278"/>
      <c r="M77" s="279"/>
    </row>
    <row r="78" spans="1:16" s="146" customFormat="1" ht="57.75" customHeight="1" thickTop="1" thickBot="1" x14ac:dyDescent="0.25">
      <c r="A78" s="301" t="s">
        <v>186</v>
      </c>
      <c r="B78" s="302"/>
      <c r="C78" s="302"/>
      <c r="D78" s="302"/>
      <c r="E78" s="302"/>
      <c r="F78" s="302"/>
      <c r="G78" s="302"/>
      <c r="H78" s="302"/>
      <c r="I78" s="302"/>
      <c r="J78" s="302"/>
      <c r="K78" s="302"/>
      <c r="L78" s="302"/>
      <c r="M78" s="302"/>
      <c r="N78" s="145"/>
    </row>
    <row r="79" spans="1:16" s="146" customFormat="1" ht="17.25" customHeight="1" thickTop="1" thickBot="1" x14ac:dyDescent="0.25">
      <c r="A79" s="204" t="s">
        <v>86</v>
      </c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145"/>
    </row>
    <row r="80" spans="1:16" s="146" customFormat="1" ht="18" customHeight="1" thickTop="1" thickBot="1" x14ac:dyDescent="0.25">
      <c r="A80" s="204" t="s">
        <v>175</v>
      </c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145"/>
    </row>
    <row r="81" spans="1:14" s="146" customFormat="1" ht="14.25" customHeight="1" thickTop="1" thickBot="1" x14ac:dyDescent="0.25">
      <c r="A81" s="204" t="s">
        <v>128</v>
      </c>
      <c r="B81" s="204"/>
      <c r="C81" s="205"/>
      <c r="D81" s="205"/>
      <c r="E81" s="205"/>
      <c r="F81" s="205"/>
      <c r="G81" s="205"/>
      <c r="H81" s="205"/>
      <c r="I81" s="205"/>
      <c r="J81" s="205"/>
      <c r="K81" s="205"/>
      <c r="L81" s="205"/>
      <c r="M81" s="205"/>
      <c r="N81" s="145"/>
    </row>
    <row r="82" spans="1:14" s="146" customFormat="1" ht="43.5" customHeight="1" thickTop="1" thickBot="1" x14ac:dyDescent="0.25">
      <c r="A82" s="326" t="s">
        <v>198</v>
      </c>
      <c r="B82" s="327"/>
      <c r="C82" s="327"/>
      <c r="D82" s="327"/>
      <c r="E82" s="327"/>
      <c r="F82" s="327"/>
      <c r="G82" s="327"/>
      <c r="H82" s="327"/>
      <c r="I82" s="327"/>
      <c r="J82" s="327"/>
      <c r="K82" s="327"/>
      <c r="L82" s="327"/>
      <c r="M82" s="327"/>
      <c r="N82" s="145"/>
    </row>
    <row r="83" spans="1:14" ht="39" customHeight="1" thickTop="1" thickBot="1" x14ac:dyDescent="0.25">
      <c r="A83" s="277" t="s">
        <v>26</v>
      </c>
      <c r="B83" s="278"/>
      <c r="C83" s="278"/>
      <c r="D83" s="278"/>
      <c r="E83" s="278"/>
      <c r="F83" s="278"/>
      <c r="G83" s="278"/>
      <c r="H83" s="278"/>
      <c r="I83" s="278"/>
      <c r="J83" s="278"/>
      <c r="K83" s="278"/>
      <c r="L83" s="278"/>
      <c r="M83" s="279"/>
    </row>
    <row r="84" spans="1:14" ht="221.25" customHeight="1" thickTop="1" thickBot="1" x14ac:dyDescent="0.25">
      <c r="A84" s="328" t="s">
        <v>235</v>
      </c>
      <c r="B84" s="329"/>
      <c r="C84" s="329"/>
      <c r="D84" s="329"/>
      <c r="E84" s="329"/>
      <c r="F84" s="329"/>
      <c r="G84" s="329"/>
      <c r="H84" s="329"/>
      <c r="I84" s="329"/>
      <c r="J84" s="329"/>
      <c r="K84" s="329"/>
      <c r="L84" s="330"/>
    </row>
    <row r="85" spans="1:14" ht="30" customHeight="1" thickTop="1" thickBot="1" x14ac:dyDescent="0.25">
      <c r="A85" s="277" t="s">
        <v>2</v>
      </c>
      <c r="B85" s="278"/>
      <c r="C85" s="278"/>
      <c r="D85" s="278"/>
      <c r="E85" s="278"/>
      <c r="F85" s="278"/>
      <c r="G85" s="278"/>
      <c r="H85" s="278"/>
      <c r="I85" s="278"/>
      <c r="J85" s="278"/>
      <c r="K85" s="278"/>
      <c r="L85" s="278"/>
      <c r="M85" s="279"/>
    </row>
    <row r="86" spans="1:14" ht="12.75" customHeight="1" thickTop="1" x14ac:dyDescent="0.2">
      <c r="A86" s="321" t="s">
        <v>88</v>
      </c>
      <c r="B86" s="322"/>
      <c r="C86" s="322"/>
      <c r="D86" s="322"/>
      <c r="E86" s="322"/>
      <c r="F86" s="322"/>
      <c r="G86" s="322"/>
      <c r="H86" s="322"/>
      <c r="I86" s="322"/>
      <c r="J86" s="322"/>
      <c r="K86" s="322"/>
      <c r="L86" s="323"/>
      <c r="N86" s="114"/>
    </row>
    <row r="87" spans="1:14" ht="24.95" customHeight="1" thickBot="1" x14ac:dyDescent="0.25">
      <c r="A87" s="316" t="s">
        <v>3</v>
      </c>
      <c r="B87" s="316"/>
      <c r="C87" s="79">
        <f>M28</f>
        <v>0.25</v>
      </c>
      <c r="D87" s="80"/>
      <c r="E87" s="316" t="s">
        <v>5</v>
      </c>
      <c r="F87" s="316"/>
      <c r="G87" s="316"/>
      <c r="H87" s="316"/>
      <c r="I87" s="79">
        <f>M45</f>
        <v>0.25</v>
      </c>
      <c r="J87" s="81"/>
      <c r="K87" s="324" t="s">
        <v>6</v>
      </c>
      <c r="L87" s="324"/>
      <c r="M87" s="82">
        <f>M59</f>
        <v>0.5</v>
      </c>
    </row>
    <row r="88" spans="1:14" ht="58.5" customHeight="1" thickTop="1" thickBot="1" x14ac:dyDescent="0.25">
      <c r="A88" s="75"/>
      <c r="B88" s="122">
        <f>N28</f>
        <v>1.176670992861778</v>
      </c>
      <c r="C88" s="123">
        <f>B88*C87</f>
        <v>0.2941677482154445</v>
      </c>
      <c r="D88" s="121"/>
      <c r="F88" s="43"/>
      <c r="G88" s="314">
        <f>N45</f>
        <v>1.4653600793650794</v>
      </c>
      <c r="H88" s="315"/>
      <c r="I88" s="124">
        <f>G88*I87</f>
        <v>0.36634001984126985</v>
      </c>
      <c r="J88" s="27"/>
      <c r="L88" s="122">
        <f>N61</f>
        <v>1.2919029535864979</v>
      </c>
      <c r="M88" s="123">
        <f>L88*M87</f>
        <v>0.64595147679324894</v>
      </c>
    </row>
    <row r="89" spans="1:14" ht="14.25" customHeight="1" thickTop="1" x14ac:dyDescent="0.2">
      <c r="A89" s="266"/>
      <c r="B89" s="267"/>
      <c r="C89" s="267"/>
      <c r="D89" s="268"/>
      <c r="E89" s="267"/>
      <c r="F89" s="267"/>
      <c r="G89" s="267"/>
      <c r="H89" s="267"/>
      <c r="I89" s="267"/>
      <c r="J89" s="268"/>
      <c r="K89" s="267"/>
      <c r="L89" s="269"/>
    </row>
    <row r="90" spans="1:14" ht="26.25" customHeight="1" thickBot="1" x14ac:dyDescent="0.25">
      <c r="A90" s="115"/>
      <c r="B90" s="118" t="s">
        <v>103</v>
      </c>
      <c r="C90" s="115"/>
      <c r="D90" s="115"/>
      <c r="E90" s="115"/>
      <c r="F90" s="115"/>
      <c r="G90" s="115"/>
      <c r="H90" s="115"/>
      <c r="I90" s="115"/>
      <c r="J90" s="115"/>
      <c r="K90" s="115"/>
      <c r="L90" s="115"/>
    </row>
    <row r="91" spans="1:14" ht="36" customHeight="1" thickTop="1" thickBot="1" x14ac:dyDescent="0.25">
      <c r="A91" s="115"/>
      <c r="B91" s="312">
        <f>C88+I88+M88</f>
        <v>1.3064592448499632</v>
      </c>
      <c r="C91" s="313"/>
      <c r="D91" s="115"/>
      <c r="E91" s="115"/>
      <c r="F91" s="115"/>
      <c r="G91" s="115"/>
      <c r="H91" s="115"/>
      <c r="I91" s="115"/>
      <c r="J91" s="115"/>
      <c r="K91" s="115"/>
      <c r="L91" s="115"/>
    </row>
    <row r="92" spans="1:14" ht="21" customHeight="1" thickTop="1" thickBot="1" x14ac:dyDescent="0.25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</row>
    <row r="93" spans="1:14" ht="12.75" customHeight="1" thickTop="1" thickBot="1" x14ac:dyDescent="0.25">
      <c r="A93" s="317" t="s">
        <v>57</v>
      </c>
      <c r="B93" s="318"/>
      <c r="C93" s="318"/>
      <c r="D93" s="318"/>
      <c r="E93" s="318"/>
      <c r="F93" s="318"/>
      <c r="G93" s="318"/>
      <c r="H93" s="318"/>
      <c r="I93" s="318"/>
      <c r="J93" s="318"/>
      <c r="K93" s="318"/>
      <c r="L93" s="318"/>
      <c r="M93" s="319"/>
    </row>
    <row r="94" spans="1:14" ht="24.95" customHeight="1" thickTop="1" thickBot="1" x14ac:dyDescent="0.25">
      <c r="A94" s="75"/>
      <c r="B94" s="290" t="s">
        <v>30</v>
      </c>
      <c r="C94" s="290"/>
      <c r="D94" s="75"/>
      <c r="E94" s="290" t="s">
        <v>27</v>
      </c>
      <c r="F94" s="290"/>
      <c r="G94" s="290"/>
      <c r="H94" s="290"/>
      <c r="I94" s="75"/>
      <c r="J94" s="83"/>
      <c r="K94" s="273" t="s">
        <v>31</v>
      </c>
      <c r="L94" s="273"/>
      <c r="M94" s="273"/>
    </row>
    <row r="95" spans="1:14" ht="46.5" customHeight="1" thickTop="1" thickBot="1" x14ac:dyDescent="0.25">
      <c r="A95" s="84"/>
      <c r="B95" s="291">
        <v>1.31</v>
      </c>
      <c r="C95" s="292"/>
      <c r="D95" s="39"/>
      <c r="E95" s="270"/>
      <c r="F95" s="271"/>
      <c r="G95" s="271"/>
      <c r="H95" s="271"/>
      <c r="I95" s="272"/>
      <c r="J95" s="40"/>
      <c r="K95" s="270"/>
      <c r="L95" s="271"/>
      <c r="M95" s="272"/>
    </row>
    <row r="96" spans="1:14" ht="15" customHeight="1" thickTop="1" x14ac:dyDescent="0.2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100"/>
      <c r="L96" s="73"/>
    </row>
    <row r="97" spans="1:14" ht="12.75" hidden="1" customHeight="1" thickTop="1" thickBot="1" x14ac:dyDescent="0.25">
      <c r="A97" s="277" t="s">
        <v>28</v>
      </c>
      <c r="B97" s="278"/>
      <c r="C97" s="278"/>
      <c r="D97" s="278"/>
      <c r="E97" s="278"/>
      <c r="F97" s="278"/>
      <c r="G97" s="278"/>
      <c r="H97" s="278"/>
      <c r="I97" s="278"/>
      <c r="J97" s="278"/>
      <c r="K97" s="278"/>
      <c r="L97" s="278"/>
      <c r="M97" s="279"/>
    </row>
    <row r="98" spans="1:14" ht="12.75" hidden="1" customHeight="1" thickTop="1" x14ac:dyDescent="0.2">
      <c r="A98" s="299" t="s">
        <v>0</v>
      </c>
      <c r="B98" s="299"/>
      <c r="C98" s="299"/>
      <c r="D98" s="299"/>
      <c r="E98" s="299"/>
      <c r="F98" s="299"/>
      <c r="G98" s="299"/>
      <c r="H98" s="5"/>
      <c r="I98" s="274" t="s">
        <v>58</v>
      </c>
      <c r="J98" s="274" t="s">
        <v>75</v>
      </c>
      <c r="K98" s="297" t="s">
        <v>59</v>
      </c>
      <c r="L98" s="276" t="s">
        <v>76</v>
      </c>
      <c r="M98" s="5"/>
    </row>
    <row r="99" spans="1:14" ht="17.25" hidden="1" customHeight="1" thickBot="1" x14ac:dyDescent="0.25">
      <c r="A99" s="63"/>
      <c r="B99" s="63"/>
      <c r="C99" s="63"/>
      <c r="D99" s="63"/>
      <c r="E99" s="63"/>
      <c r="F99" s="63"/>
      <c r="G99" s="63"/>
      <c r="H99" s="64" t="s">
        <v>77</v>
      </c>
      <c r="I99" s="275"/>
      <c r="J99" s="275"/>
      <c r="K99" s="298"/>
      <c r="L99" s="275"/>
      <c r="M99" s="64" t="s">
        <v>1</v>
      </c>
    </row>
    <row r="100" spans="1:14" ht="17.25" hidden="1" customHeight="1" thickTop="1" thickBot="1" x14ac:dyDescent="0.25">
      <c r="A100" s="85"/>
      <c r="B100" s="61" t="s">
        <v>79</v>
      </c>
      <c r="C100" s="62"/>
      <c r="D100" s="62"/>
      <c r="E100" s="62"/>
      <c r="F100" s="62"/>
      <c r="G100" s="62"/>
      <c r="H100" s="50">
        <v>20</v>
      </c>
      <c r="I100" s="51">
        <v>200</v>
      </c>
      <c r="J100" s="147">
        <v>2310</v>
      </c>
      <c r="K100" s="106"/>
      <c r="L100" s="51"/>
      <c r="M100" s="51">
        <f t="shared" ref="M100:M106" si="3">L100-I100</f>
        <v>-200</v>
      </c>
    </row>
    <row r="101" spans="1:14" ht="16.5" hidden="1" customHeight="1" thickTop="1" thickBot="1" x14ac:dyDescent="0.25">
      <c r="A101" s="85"/>
      <c r="B101" s="280" t="s">
        <v>64</v>
      </c>
      <c r="C101" s="246"/>
      <c r="D101" s="246"/>
      <c r="E101" s="62"/>
      <c r="F101" s="62"/>
      <c r="G101" s="62"/>
      <c r="H101" s="50">
        <v>17</v>
      </c>
      <c r="I101" s="51">
        <v>272</v>
      </c>
      <c r="J101" s="147">
        <v>3696</v>
      </c>
      <c r="K101" s="106"/>
      <c r="L101" s="51"/>
      <c r="M101" s="51">
        <f t="shared" si="3"/>
        <v>-272</v>
      </c>
    </row>
    <row r="102" spans="1:14" ht="17.25" hidden="1" customHeight="1" thickTop="1" thickBot="1" x14ac:dyDescent="0.25">
      <c r="A102" s="85"/>
      <c r="B102" s="280" t="s">
        <v>115</v>
      </c>
      <c r="C102" s="246"/>
      <c r="D102" s="246"/>
      <c r="E102" s="246"/>
      <c r="F102" s="62"/>
      <c r="G102" s="62"/>
      <c r="H102" s="50">
        <v>12</v>
      </c>
      <c r="I102" s="51">
        <v>1032</v>
      </c>
      <c r="J102" s="147">
        <v>19608</v>
      </c>
      <c r="K102" s="106"/>
      <c r="L102" s="51"/>
      <c r="M102" s="51">
        <f t="shared" si="3"/>
        <v>-1032</v>
      </c>
    </row>
    <row r="103" spans="1:14" ht="27.75" hidden="1" customHeight="1" thickTop="1" thickBot="1" x14ac:dyDescent="0.25">
      <c r="A103" s="85"/>
      <c r="B103" s="280" t="s">
        <v>72</v>
      </c>
      <c r="C103" s="246"/>
      <c r="D103" s="62"/>
      <c r="E103" s="62"/>
      <c r="F103" s="62"/>
      <c r="G103" s="62"/>
      <c r="H103" s="50">
        <v>9</v>
      </c>
      <c r="I103" s="51">
        <v>18</v>
      </c>
      <c r="J103" s="147">
        <v>456</v>
      </c>
      <c r="K103" s="106"/>
      <c r="L103" s="51"/>
      <c r="M103" s="51">
        <f t="shared" si="3"/>
        <v>-18</v>
      </c>
    </row>
    <row r="104" spans="1:14" ht="42.75" hidden="1" customHeight="1" thickTop="1" thickBot="1" x14ac:dyDescent="0.25">
      <c r="A104" s="85"/>
      <c r="B104" s="61" t="s">
        <v>116</v>
      </c>
      <c r="C104" s="62"/>
      <c r="D104" s="62"/>
      <c r="E104" s="62"/>
      <c r="F104" s="62"/>
      <c r="G104" s="62"/>
      <c r="H104" s="50">
        <v>8</v>
      </c>
      <c r="I104" s="51">
        <v>312</v>
      </c>
      <c r="J104" s="147">
        <v>8892</v>
      </c>
      <c r="K104" s="106"/>
      <c r="L104" s="51"/>
      <c r="M104" s="51">
        <f t="shared" si="3"/>
        <v>-312</v>
      </c>
    </row>
    <row r="105" spans="1:14" ht="17.25" hidden="1" customHeight="1" thickTop="1" thickBot="1" x14ac:dyDescent="0.25">
      <c r="A105" s="85"/>
      <c r="B105" s="61" t="s">
        <v>65</v>
      </c>
      <c r="C105" s="62"/>
      <c r="D105" s="62"/>
      <c r="E105" s="62"/>
      <c r="F105" s="62"/>
      <c r="G105" s="62"/>
      <c r="H105" s="50">
        <v>5</v>
      </c>
      <c r="I105" s="51">
        <v>20</v>
      </c>
      <c r="J105" s="147">
        <v>912</v>
      </c>
      <c r="K105" s="106"/>
      <c r="L105" s="51"/>
      <c r="M105" s="51">
        <f t="shared" si="3"/>
        <v>-20</v>
      </c>
    </row>
    <row r="106" spans="1:14" ht="13.5" hidden="1" customHeight="1" thickTop="1" thickBot="1" x14ac:dyDescent="0.25">
      <c r="A106" s="85"/>
      <c r="B106" s="294" t="s">
        <v>7</v>
      </c>
      <c r="C106" s="295"/>
      <c r="D106" s="295"/>
      <c r="E106" s="295"/>
      <c r="F106" s="295"/>
      <c r="G106" s="295"/>
      <c r="H106" s="296"/>
      <c r="I106" s="52">
        <f>SUM(I100:I105)</f>
        <v>1854</v>
      </c>
      <c r="J106" s="148">
        <f>J100+J101+J102+J103+J104+J105</f>
        <v>35874</v>
      </c>
      <c r="K106" s="107">
        <f>SUM(K100:K105)</f>
        <v>0</v>
      </c>
      <c r="L106" s="52">
        <f>SUM(L100:L105)</f>
        <v>0</v>
      </c>
      <c r="M106" s="53">
        <f t="shared" si="3"/>
        <v>-1854</v>
      </c>
    </row>
    <row r="107" spans="1:14" ht="13.5" hidden="1" customHeight="1" thickTop="1" x14ac:dyDescent="0.2">
      <c r="A107" s="66"/>
      <c r="B107" s="289" t="s">
        <v>78</v>
      </c>
      <c r="C107" s="289"/>
      <c r="D107" s="289"/>
      <c r="E107" s="289"/>
      <c r="F107" s="289"/>
      <c r="G107" s="289"/>
      <c r="H107" s="66"/>
      <c r="I107" s="66"/>
      <c r="J107" s="66"/>
      <c r="K107" s="108"/>
      <c r="L107" s="66"/>
      <c r="M107" s="66"/>
    </row>
    <row r="108" spans="1:14" ht="13.5" hidden="1" customHeight="1" x14ac:dyDescent="0.2">
      <c r="A108" s="66"/>
      <c r="B108" s="86" t="s">
        <v>90</v>
      </c>
      <c r="C108" s="86"/>
      <c r="D108" s="86"/>
      <c r="E108" s="86"/>
      <c r="F108" s="86"/>
      <c r="G108" s="86"/>
      <c r="H108" s="66"/>
      <c r="I108" s="66"/>
      <c r="J108" s="66"/>
      <c r="K108" s="108"/>
      <c r="L108" s="66"/>
      <c r="M108" s="66"/>
    </row>
    <row r="109" spans="1:14" ht="15" hidden="1" customHeight="1" x14ac:dyDescent="0.2">
      <c r="A109" s="293"/>
      <c r="B109" s="293"/>
      <c r="C109" s="293"/>
      <c r="D109" s="293"/>
      <c r="E109" s="293"/>
      <c r="F109" s="293"/>
      <c r="G109" s="293"/>
      <c r="H109" s="293"/>
      <c r="I109" s="293"/>
      <c r="J109" s="293"/>
      <c r="K109" s="293"/>
      <c r="L109" s="293"/>
      <c r="M109" s="293"/>
    </row>
    <row r="110" spans="1:14" ht="25.5" hidden="1" customHeight="1" x14ac:dyDescent="0.2">
      <c r="A110" s="285" t="s">
        <v>29</v>
      </c>
      <c r="B110" s="285"/>
      <c r="C110" s="285"/>
      <c r="D110" s="285"/>
      <c r="E110" s="285"/>
      <c r="F110" s="285"/>
      <c r="G110" s="285"/>
      <c r="H110" s="285"/>
      <c r="I110" s="285"/>
      <c r="J110" s="285"/>
      <c r="K110" s="285"/>
      <c r="L110" s="285"/>
      <c r="M110" s="285"/>
    </row>
    <row r="111" spans="1:14" ht="24.95" hidden="1" customHeight="1" thickBot="1" x14ac:dyDescent="0.25">
      <c r="A111" s="320" t="s">
        <v>0</v>
      </c>
      <c r="B111" s="320"/>
      <c r="C111" s="320"/>
      <c r="D111" s="320"/>
      <c r="E111" s="320"/>
      <c r="F111" s="320"/>
      <c r="G111" s="320"/>
      <c r="H111" s="320"/>
      <c r="I111" s="320"/>
      <c r="J111" s="320"/>
      <c r="K111" s="101" t="s">
        <v>54</v>
      </c>
      <c r="L111" s="64" t="s">
        <v>55</v>
      </c>
      <c r="M111" s="64" t="s">
        <v>1</v>
      </c>
      <c r="N111" s="137"/>
    </row>
    <row r="112" spans="1:14" ht="24.95" hidden="1" customHeight="1" thickTop="1" thickBot="1" x14ac:dyDescent="0.25">
      <c r="A112" s="73"/>
      <c r="B112" s="245" t="s">
        <v>46</v>
      </c>
      <c r="C112" s="264"/>
      <c r="D112" s="54"/>
      <c r="E112" s="54"/>
      <c r="F112" s="54"/>
      <c r="G112" s="54"/>
      <c r="H112" s="54"/>
      <c r="I112" s="54"/>
      <c r="J112" s="55"/>
      <c r="K112" s="140">
        <f>K113+K114+K115+K117</f>
        <v>5859908</v>
      </c>
      <c r="L112" s="56"/>
      <c r="M112" s="57"/>
      <c r="N112" s="138" t="s">
        <v>111</v>
      </c>
    </row>
    <row r="113" spans="1:20" ht="24.95" hidden="1" customHeight="1" thickTop="1" thickBot="1" x14ac:dyDescent="0.25">
      <c r="A113" s="73"/>
      <c r="B113" s="280" t="s">
        <v>8</v>
      </c>
      <c r="C113" s="246"/>
      <c r="D113" s="246"/>
      <c r="E113" s="246"/>
      <c r="F113" s="246"/>
      <c r="G113" s="246"/>
      <c r="H113" s="246"/>
      <c r="I113" s="246"/>
      <c r="J113" s="247"/>
      <c r="K113" s="141">
        <v>4241036</v>
      </c>
      <c r="L113" s="57"/>
      <c r="M113" s="57"/>
      <c r="N113" s="139"/>
      <c r="P113" s="325" t="s">
        <v>224</v>
      </c>
      <c r="Q113" s="325"/>
      <c r="R113" s="325"/>
      <c r="S113" s="325"/>
      <c r="T113" s="325"/>
    </row>
    <row r="114" spans="1:20" ht="24.95" hidden="1" customHeight="1" thickTop="1" thickBot="1" x14ac:dyDescent="0.25">
      <c r="A114" s="73"/>
      <c r="B114" s="280" t="s">
        <v>9</v>
      </c>
      <c r="C114" s="246"/>
      <c r="D114" s="246"/>
      <c r="E114" s="246"/>
      <c r="F114" s="246"/>
      <c r="G114" s="246"/>
      <c r="H114" s="246"/>
      <c r="I114" s="246"/>
      <c r="J114" s="247"/>
      <c r="K114" s="141">
        <v>1433687</v>
      </c>
      <c r="L114" s="57"/>
      <c r="M114" s="57"/>
      <c r="N114" s="139"/>
    </row>
    <row r="115" spans="1:20" ht="24.95" hidden="1" customHeight="1" thickTop="1" thickBot="1" x14ac:dyDescent="0.25">
      <c r="A115" s="73"/>
      <c r="B115" s="280" t="s">
        <v>10</v>
      </c>
      <c r="C115" s="246"/>
      <c r="D115" s="246"/>
      <c r="E115" s="246"/>
      <c r="F115" s="246"/>
      <c r="G115" s="246"/>
      <c r="H115" s="246"/>
      <c r="I115" s="246"/>
      <c r="J115" s="247"/>
      <c r="K115" s="141">
        <v>101585</v>
      </c>
      <c r="L115" s="57"/>
      <c r="M115" s="57"/>
      <c r="N115" s="139"/>
    </row>
    <row r="116" spans="1:20" ht="24.95" hidden="1" customHeight="1" thickTop="1" thickBot="1" x14ac:dyDescent="0.25">
      <c r="A116" s="73"/>
      <c r="B116" s="245" t="s">
        <v>47</v>
      </c>
      <c r="C116" s="264"/>
      <c r="D116" s="264"/>
      <c r="E116" s="264"/>
      <c r="F116" s="264"/>
      <c r="G116" s="264"/>
      <c r="H116" s="264"/>
      <c r="I116" s="264"/>
      <c r="J116" s="265"/>
      <c r="K116" s="142">
        <v>2416610</v>
      </c>
      <c r="L116" s="56"/>
      <c r="M116" s="56"/>
      <c r="N116" s="139"/>
    </row>
    <row r="117" spans="1:20" ht="24.95" hidden="1" customHeight="1" thickTop="1" thickBot="1" x14ac:dyDescent="0.25">
      <c r="A117" s="73"/>
      <c r="B117" s="245" t="s">
        <v>48</v>
      </c>
      <c r="C117" s="264"/>
      <c r="D117" s="264"/>
      <c r="E117" s="264"/>
      <c r="F117" s="264"/>
      <c r="G117" s="264"/>
      <c r="H117" s="264"/>
      <c r="I117" s="264"/>
      <c r="J117" s="265"/>
      <c r="K117" s="141">
        <v>83600</v>
      </c>
      <c r="L117" s="57"/>
      <c r="M117" s="57"/>
      <c r="N117" s="139"/>
    </row>
    <row r="118" spans="1:20" ht="37.5" hidden="1" customHeight="1" thickTop="1" thickBot="1" x14ac:dyDescent="0.25">
      <c r="A118" s="73"/>
      <c r="B118" s="280" t="s">
        <v>49</v>
      </c>
      <c r="C118" s="246"/>
      <c r="D118" s="246"/>
      <c r="E118" s="246"/>
      <c r="F118" s="246"/>
      <c r="G118" s="246"/>
      <c r="H118" s="246"/>
      <c r="I118" s="246"/>
      <c r="J118" s="247"/>
      <c r="K118" s="142">
        <f>K112+K116</f>
        <v>8276518</v>
      </c>
      <c r="L118" s="56">
        <f>L112+L116+L117</f>
        <v>0</v>
      </c>
      <c r="M118" s="56"/>
      <c r="N118" s="75"/>
    </row>
    <row r="119" spans="1:20" ht="15" hidden="1" customHeight="1" thickTop="1" thickBot="1" x14ac:dyDescent="0.25">
      <c r="A119" s="73"/>
      <c r="B119" s="73"/>
      <c r="C119" s="73"/>
      <c r="D119" s="73"/>
      <c r="E119" s="73"/>
      <c r="F119" s="73"/>
      <c r="G119" s="73"/>
      <c r="H119" s="73"/>
      <c r="I119" s="73"/>
      <c r="J119" s="73"/>
      <c r="K119" s="100"/>
      <c r="L119" s="73"/>
      <c r="N119" s="75"/>
    </row>
    <row r="120" spans="1:20" ht="14.25" hidden="1" thickTop="1" thickBot="1" x14ac:dyDescent="0.25">
      <c r="A120" s="277" t="s">
        <v>34</v>
      </c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  <c r="L120" s="278"/>
      <c r="M120" s="279"/>
      <c r="N120" s="75"/>
    </row>
    <row r="121" spans="1:20" ht="13.5" hidden="1" thickTop="1" x14ac:dyDescent="0.2">
      <c r="A121" s="309" t="s">
        <v>114</v>
      </c>
      <c r="B121" s="310"/>
      <c r="C121" s="310"/>
      <c r="D121" s="310"/>
      <c r="E121" s="310"/>
      <c r="F121" s="310"/>
      <c r="G121" s="310"/>
      <c r="H121" s="310"/>
      <c r="I121" s="310"/>
      <c r="J121" s="310"/>
      <c r="K121" s="310"/>
      <c r="L121" s="311"/>
      <c r="N121" s="75"/>
    </row>
    <row r="122" spans="1:20" hidden="1" x14ac:dyDescent="0.2">
      <c r="A122" s="282" t="s">
        <v>113</v>
      </c>
      <c r="B122" s="283"/>
      <c r="C122" s="283"/>
      <c r="D122" s="283"/>
      <c r="E122" s="283"/>
      <c r="F122" s="283"/>
      <c r="G122" s="283"/>
      <c r="H122" s="283"/>
      <c r="I122" s="283"/>
      <c r="J122" s="283"/>
      <c r="K122" s="283"/>
      <c r="L122" s="284"/>
      <c r="N122" s="75"/>
    </row>
    <row r="123" spans="1:20" ht="12.75" hidden="1" customHeight="1" x14ac:dyDescent="0.2">
      <c r="A123" s="282" t="s">
        <v>134</v>
      </c>
      <c r="B123" s="283"/>
      <c r="C123" s="283"/>
      <c r="D123" s="283"/>
      <c r="E123" s="283"/>
      <c r="F123" s="283"/>
      <c r="G123" s="283"/>
      <c r="H123" s="283"/>
      <c r="I123" s="283"/>
      <c r="J123" s="283"/>
      <c r="K123" s="283"/>
      <c r="L123" s="284"/>
      <c r="N123" s="75"/>
    </row>
    <row r="124" spans="1:20" hidden="1" x14ac:dyDescent="0.2">
      <c r="A124" s="282" t="s">
        <v>131</v>
      </c>
      <c r="B124" s="283"/>
      <c r="C124" s="283"/>
      <c r="D124" s="283"/>
      <c r="E124" s="283"/>
      <c r="F124" s="283"/>
      <c r="G124" s="283"/>
      <c r="H124" s="284"/>
      <c r="I124" s="282"/>
      <c r="J124" s="284"/>
      <c r="K124" s="109"/>
      <c r="L124" s="58"/>
      <c r="N124" s="75"/>
    </row>
    <row r="125" spans="1:20" ht="12" hidden="1" customHeight="1" x14ac:dyDescent="0.2">
      <c r="A125" s="287" t="s">
        <v>132</v>
      </c>
      <c r="B125" s="288"/>
      <c r="C125" s="93"/>
      <c r="D125" s="93"/>
      <c r="E125" s="93"/>
      <c r="F125" s="93"/>
      <c r="G125" s="93"/>
      <c r="H125" s="94"/>
      <c r="I125" s="59"/>
      <c r="J125" s="59"/>
      <c r="K125" s="110"/>
      <c r="L125" s="59"/>
      <c r="N125" s="75"/>
    </row>
    <row r="126" spans="1:20" ht="12" hidden="1" customHeight="1" x14ac:dyDescent="0.2">
      <c r="A126" s="95" t="s">
        <v>150</v>
      </c>
      <c r="B126" s="93"/>
      <c r="C126" s="93"/>
      <c r="D126" s="93"/>
      <c r="E126" s="93"/>
      <c r="F126" s="93"/>
      <c r="G126" s="93"/>
      <c r="H126" s="94"/>
      <c r="I126" s="59"/>
      <c r="J126" s="59"/>
      <c r="K126" s="110"/>
      <c r="L126" s="59"/>
      <c r="N126" s="75"/>
    </row>
    <row r="127" spans="1:20" ht="16.5" hidden="1" customHeight="1" x14ac:dyDescent="0.2">
      <c r="A127" s="153" t="s">
        <v>236</v>
      </c>
      <c r="B127" s="59"/>
      <c r="C127" s="59"/>
      <c r="D127" s="59"/>
      <c r="E127" s="59"/>
      <c r="F127" s="59"/>
      <c r="G127" s="59"/>
      <c r="H127" s="59"/>
      <c r="I127" s="59"/>
      <c r="J127" s="59"/>
      <c r="K127" s="110"/>
      <c r="L127" s="59"/>
      <c r="N127" s="75"/>
    </row>
    <row r="128" spans="1:20" ht="16.5" hidden="1" customHeight="1" x14ac:dyDescent="0.2">
      <c r="A128" s="153" t="s">
        <v>138</v>
      </c>
      <c r="B128" s="59"/>
      <c r="C128" s="59"/>
      <c r="D128" s="59"/>
      <c r="E128" s="59"/>
      <c r="F128" s="59"/>
      <c r="G128" s="59"/>
      <c r="H128" s="59"/>
      <c r="I128" s="59"/>
      <c r="J128" s="59"/>
      <c r="K128" s="110"/>
      <c r="L128" s="59"/>
      <c r="N128" s="75"/>
    </row>
    <row r="129" spans="1:14" ht="16.5" hidden="1" customHeight="1" x14ac:dyDescent="0.2">
      <c r="A129" s="153" t="s">
        <v>139</v>
      </c>
      <c r="B129" s="59"/>
      <c r="C129" s="59"/>
      <c r="D129" s="59"/>
      <c r="E129" s="59"/>
      <c r="F129" s="59"/>
      <c r="G129" s="59"/>
      <c r="H129" s="59"/>
      <c r="I129" s="59"/>
      <c r="J129" s="59"/>
      <c r="K129" s="110"/>
      <c r="L129" s="59"/>
      <c r="N129" s="75"/>
    </row>
    <row r="130" spans="1:14" ht="16.5" hidden="1" customHeight="1" x14ac:dyDescent="0.2">
      <c r="A130" s="153" t="s">
        <v>149</v>
      </c>
      <c r="B130" s="59"/>
      <c r="C130" s="59"/>
      <c r="D130" s="59"/>
      <c r="E130" s="59"/>
      <c r="F130" s="59"/>
      <c r="G130" s="59"/>
      <c r="H130" s="59"/>
      <c r="I130" s="59"/>
      <c r="J130" s="59"/>
      <c r="K130" s="110"/>
      <c r="L130" s="59"/>
      <c r="N130" s="75"/>
    </row>
    <row r="131" spans="1:14" ht="16.5" hidden="1" customHeight="1" thickBot="1" x14ac:dyDescent="0.25">
      <c r="A131" s="153"/>
      <c r="B131" s="59"/>
      <c r="C131" s="59"/>
      <c r="D131" s="59"/>
      <c r="E131" s="59"/>
      <c r="F131" s="59"/>
      <c r="G131" s="59"/>
      <c r="H131" s="59"/>
      <c r="I131" s="59"/>
      <c r="J131" s="59"/>
      <c r="K131" s="110"/>
      <c r="L131" s="59"/>
      <c r="N131" s="75"/>
    </row>
    <row r="132" spans="1:14" ht="14.25" hidden="1" thickTop="1" thickBot="1" x14ac:dyDescent="0.25">
      <c r="A132" s="277" t="s">
        <v>45</v>
      </c>
      <c r="B132" s="278"/>
      <c r="C132" s="278"/>
      <c r="D132" s="278"/>
      <c r="E132" s="278"/>
      <c r="F132" s="278"/>
      <c r="G132" s="278"/>
      <c r="H132" s="278"/>
      <c r="I132" s="278"/>
      <c r="J132" s="278"/>
      <c r="K132" s="278"/>
      <c r="L132" s="278"/>
      <c r="M132" s="279"/>
      <c r="N132" s="75"/>
    </row>
    <row r="133" spans="1:14" ht="13.5" hidden="1" thickTop="1" x14ac:dyDescent="0.2">
      <c r="A133" s="2"/>
      <c r="B133" s="2"/>
      <c r="C133" s="2"/>
      <c r="D133" s="2"/>
      <c r="E133" s="2"/>
      <c r="F133" s="2"/>
      <c r="G133" s="2"/>
      <c r="H133" s="2"/>
      <c r="I133" s="73"/>
      <c r="J133" s="73"/>
      <c r="K133" s="100"/>
      <c r="L133" s="73"/>
      <c r="N133" s="75"/>
    </row>
    <row r="134" spans="1:14" hidden="1" x14ac:dyDescent="0.2">
      <c r="N134" s="75"/>
    </row>
    <row r="135" spans="1:14" hidden="1" x14ac:dyDescent="0.2"/>
    <row r="136" spans="1:14" hidden="1" x14ac:dyDescent="0.2"/>
    <row r="137" spans="1:14" hidden="1" x14ac:dyDescent="0.2"/>
    <row r="138" spans="1:14" hidden="1" x14ac:dyDescent="0.2"/>
    <row r="139" spans="1:14" hidden="1" x14ac:dyDescent="0.2"/>
    <row r="140" spans="1:14" hidden="1" x14ac:dyDescent="0.2"/>
    <row r="141" spans="1:14" hidden="1" x14ac:dyDescent="0.2"/>
    <row r="142" spans="1:14" hidden="1" x14ac:dyDescent="0.2"/>
    <row r="143" spans="1:14" hidden="1" x14ac:dyDescent="0.2">
      <c r="N143" s="75"/>
    </row>
    <row r="144" spans="1:14" hidden="1" x14ac:dyDescent="0.2">
      <c r="F144" s="286"/>
      <c r="G144" s="286"/>
      <c r="H144" s="286"/>
    </row>
    <row r="145" spans="1:14" hidden="1" x14ac:dyDescent="0.2"/>
    <row r="146" spans="1:14" hidden="1" x14ac:dyDescent="0.2"/>
    <row r="147" spans="1:14" hidden="1" x14ac:dyDescent="0.2">
      <c r="N147" s="75"/>
    </row>
    <row r="148" spans="1:14" hidden="1" x14ac:dyDescent="0.2">
      <c r="A148" s="75"/>
      <c r="F148" s="281"/>
      <c r="G148" s="281"/>
      <c r="H148" s="281"/>
      <c r="I148" s="281"/>
      <c r="J148" s="281"/>
      <c r="N148" s="75"/>
    </row>
    <row r="149" spans="1:14" hidden="1" x14ac:dyDescent="0.2">
      <c r="A149" s="75"/>
      <c r="F149" s="78"/>
      <c r="G149" s="78"/>
      <c r="H149" s="78"/>
      <c r="I149" s="78"/>
      <c r="J149" s="78"/>
      <c r="N149" s="75"/>
    </row>
    <row r="150" spans="1:14" ht="15.75" hidden="1" x14ac:dyDescent="0.2">
      <c r="A150" s="75"/>
      <c r="B150" s="263" t="s">
        <v>66</v>
      </c>
      <c r="C150" s="263"/>
      <c r="D150" s="263"/>
      <c r="E150" s="263"/>
      <c r="F150" s="263"/>
      <c r="G150" s="263"/>
      <c r="H150" s="263"/>
      <c r="I150" s="263"/>
      <c r="J150" s="263"/>
      <c r="K150" s="263"/>
      <c r="L150" s="263"/>
      <c r="M150" s="263"/>
      <c r="N150" s="75"/>
    </row>
    <row r="151" spans="1:14" hidden="1" x14ac:dyDescent="0.2">
      <c r="A151" s="75"/>
      <c r="N151" s="75"/>
    </row>
    <row r="152" spans="1:14" hidden="1" x14ac:dyDescent="0.2">
      <c r="A152" s="75"/>
    </row>
    <row r="153" spans="1:14" hidden="1" x14ac:dyDescent="0.2">
      <c r="N153" s="75"/>
    </row>
    <row r="154" spans="1:14" hidden="1" x14ac:dyDescent="0.2">
      <c r="A154" s="75"/>
      <c r="G154" s="281"/>
      <c r="H154" s="281"/>
      <c r="I154" s="281"/>
    </row>
    <row r="155" spans="1:14" hidden="1" x14ac:dyDescent="0.2"/>
    <row r="156" spans="1:14" hidden="1" x14ac:dyDescent="0.2"/>
    <row r="157" spans="1:14" hidden="1" x14ac:dyDescent="0.2"/>
    <row r="158" spans="1:14" hidden="1" x14ac:dyDescent="0.2"/>
    <row r="159" spans="1:14" hidden="1" x14ac:dyDescent="0.2"/>
    <row r="160" spans="1:14" hidden="1" x14ac:dyDescent="0.2"/>
    <row r="161" spans="1:14" hidden="1" x14ac:dyDescent="0.2">
      <c r="N161" s="75"/>
    </row>
    <row r="162" spans="1:14" hidden="1" x14ac:dyDescent="0.2">
      <c r="A162" s="75"/>
      <c r="F162" s="281"/>
      <c r="G162" s="281"/>
      <c r="H162" s="281"/>
      <c r="I162" s="281"/>
      <c r="J162" s="281"/>
    </row>
    <row r="163" spans="1:14" hidden="1" x14ac:dyDescent="0.2"/>
    <row r="164" spans="1:14" hidden="1" x14ac:dyDescent="0.2"/>
    <row r="165" spans="1:14" hidden="1" x14ac:dyDescent="0.2"/>
    <row r="166" spans="1:14" hidden="1" x14ac:dyDescent="0.2"/>
    <row r="167" spans="1:14" hidden="1" x14ac:dyDescent="0.2"/>
    <row r="168" spans="1:14" hidden="1" x14ac:dyDescent="0.2"/>
    <row r="169" spans="1:14" hidden="1" x14ac:dyDescent="0.2">
      <c r="N169" s="75"/>
    </row>
    <row r="170" spans="1:14" hidden="1" x14ac:dyDescent="0.2">
      <c r="A170" s="75"/>
      <c r="N170" s="75"/>
    </row>
    <row r="171" spans="1:14" hidden="1" x14ac:dyDescent="0.2">
      <c r="A171" s="75"/>
      <c r="N171" s="75"/>
    </row>
    <row r="172" spans="1:14" ht="15.75" hidden="1" x14ac:dyDescent="0.2">
      <c r="A172" s="75"/>
      <c r="B172" s="263" t="s">
        <v>67</v>
      </c>
      <c r="C172" s="263"/>
      <c r="D172" s="263"/>
      <c r="E172" s="263"/>
      <c r="F172" s="263"/>
      <c r="G172" s="263"/>
      <c r="H172" s="263"/>
      <c r="I172" s="263"/>
      <c r="J172" s="263"/>
      <c r="K172" s="263"/>
      <c r="L172" s="263"/>
      <c r="M172" s="263"/>
    </row>
    <row r="173" spans="1:14" hidden="1" x14ac:dyDescent="0.2"/>
    <row r="174" spans="1:14" hidden="1" x14ac:dyDescent="0.2"/>
    <row r="175" spans="1:14" hidden="1" x14ac:dyDescent="0.2"/>
    <row r="176" spans="1:14" hidden="1" x14ac:dyDescent="0.2"/>
    <row r="177" spans="1:14" hidden="1" x14ac:dyDescent="0.2"/>
    <row r="178" spans="1:14" hidden="1" x14ac:dyDescent="0.2"/>
    <row r="179" spans="1:14" hidden="1" x14ac:dyDescent="0.2"/>
    <row r="180" spans="1:14" hidden="1" x14ac:dyDescent="0.2"/>
    <row r="181" spans="1:14" hidden="1" x14ac:dyDescent="0.2"/>
    <row r="182" spans="1:14" hidden="1" x14ac:dyDescent="0.2">
      <c r="N182" s="75"/>
    </row>
    <row r="183" spans="1:14" hidden="1" x14ac:dyDescent="0.2">
      <c r="A183" s="75"/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</row>
    <row r="184" spans="1:14" hidden="1" x14ac:dyDescent="0.2">
      <c r="A184" s="75"/>
      <c r="B184" s="75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</row>
    <row r="185" spans="1:14" hidden="1" x14ac:dyDescent="0.2"/>
    <row r="186" spans="1:14" hidden="1" x14ac:dyDescent="0.2"/>
    <row r="187" spans="1:14" hidden="1" x14ac:dyDescent="0.2"/>
    <row r="188" spans="1:14" hidden="1" x14ac:dyDescent="0.2"/>
    <row r="189" spans="1:14" hidden="1" x14ac:dyDescent="0.2"/>
    <row r="190" spans="1:14" hidden="1" x14ac:dyDescent="0.2"/>
    <row r="191" spans="1:14" hidden="1" x14ac:dyDescent="0.2"/>
    <row r="192" spans="1:14" hidden="1" x14ac:dyDescent="0.2"/>
    <row r="193" spans="1:14" hidden="1" x14ac:dyDescent="0.2"/>
    <row r="194" spans="1:14" hidden="1" x14ac:dyDescent="0.2"/>
    <row r="195" spans="1:14" hidden="1" x14ac:dyDescent="0.2"/>
    <row r="196" spans="1:14" hidden="1" x14ac:dyDescent="0.2"/>
    <row r="197" spans="1:14" hidden="1" x14ac:dyDescent="0.2"/>
    <row r="198" spans="1:14" hidden="1" x14ac:dyDescent="0.2"/>
    <row r="199" spans="1:14" hidden="1" x14ac:dyDescent="0.2"/>
    <row r="200" spans="1:14" hidden="1" x14ac:dyDescent="0.2"/>
    <row r="201" spans="1:14" hidden="1" x14ac:dyDescent="0.2"/>
    <row r="202" spans="1:14" hidden="1" x14ac:dyDescent="0.2"/>
    <row r="203" spans="1:14" hidden="1" x14ac:dyDescent="0.2"/>
    <row r="204" spans="1:14" hidden="1" x14ac:dyDescent="0.2"/>
    <row r="205" spans="1:14" s="90" customFormat="1" hidden="1" x14ac:dyDescent="0.2">
      <c r="A205" s="87"/>
      <c r="B205" s="74"/>
      <c r="C205" s="89"/>
      <c r="D205" s="74"/>
      <c r="E205" s="74"/>
      <c r="F205" s="74"/>
      <c r="G205" s="74"/>
      <c r="H205" s="74"/>
      <c r="I205" s="74"/>
      <c r="J205" s="74"/>
      <c r="K205" s="7"/>
      <c r="L205" s="74"/>
      <c r="M205" s="74"/>
      <c r="N205" s="112"/>
    </row>
    <row r="206" spans="1:14" s="90" customFormat="1" ht="13.5" hidden="1" thickTop="1" x14ac:dyDescent="0.2">
      <c r="A206" s="88"/>
      <c r="B206" s="89"/>
      <c r="C206" s="89"/>
      <c r="D206" s="89"/>
      <c r="E206" s="89"/>
      <c r="F206" s="89"/>
      <c r="G206" s="89"/>
      <c r="H206" s="89"/>
      <c r="I206" s="89"/>
      <c r="J206" s="89"/>
      <c r="K206" s="111"/>
      <c r="L206" s="89"/>
      <c r="M206" s="89"/>
      <c r="N206" s="112"/>
    </row>
    <row r="207" spans="1:14" s="90" customFormat="1" x14ac:dyDescent="0.2">
      <c r="A207" s="88"/>
      <c r="B207" s="89"/>
      <c r="C207" s="89"/>
      <c r="D207" s="89"/>
      <c r="E207" s="89"/>
      <c r="F207" s="89"/>
      <c r="G207" s="89"/>
      <c r="H207" s="89"/>
      <c r="I207" s="89"/>
      <c r="J207" s="89"/>
      <c r="K207" s="111"/>
      <c r="L207" s="89"/>
      <c r="M207" s="89"/>
      <c r="N207" s="112"/>
    </row>
    <row r="208" spans="1:14" s="90" customFormat="1" x14ac:dyDescent="0.2">
      <c r="A208" s="88"/>
      <c r="B208" s="89"/>
      <c r="C208" s="89"/>
      <c r="D208" s="89"/>
      <c r="E208" s="89"/>
      <c r="F208" s="89"/>
      <c r="G208" s="89"/>
      <c r="H208" s="89"/>
      <c r="I208" s="89"/>
      <c r="J208" s="89"/>
      <c r="K208" s="111"/>
      <c r="L208" s="89"/>
      <c r="M208" s="89"/>
      <c r="N208" s="112"/>
    </row>
    <row r="209" spans="1:14" s="90" customFormat="1" x14ac:dyDescent="0.2">
      <c r="A209" s="88"/>
      <c r="B209" s="89"/>
      <c r="C209" s="89"/>
      <c r="D209" s="89"/>
      <c r="E209" s="89"/>
      <c r="F209" s="89"/>
      <c r="G209" s="89"/>
      <c r="H209" s="89"/>
      <c r="I209" s="89"/>
      <c r="J209" s="89"/>
      <c r="K209" s="111"/>
      <c r="L209" s="89"/>
      <c r="M209" s="89"/>
      <c r="N209" s="112"/>
    </row>
    <row r="210" spans="1:14" s="90" customFormat="1" x14ac:dyDescent="0.2">
      <c r="A210" s="88"/>
      <c r="B210" s="89"/>
      <c r="C210" s="89"/>
      <c r="D210" s="89"/>
      <c r="E210" s="89"/>
      <c r="F210" s="89"/>
      <c r="G210" s="89"/>
      <c r="H210" s="89"/>
      <c r="I210" s="89"/>
      <c r="J210" s="89"/>
      <c r="K210" s="111"/>
      <c r="L210" s="89"/>
      <c r="M210" s="89"/>
      <c r="N210" s="112"/>
    </row>
    <row r="211" spans="1:14" s="90" customFormat="1" x14ac:dyDescent="0.2">
      <c r="A211" s="88"/>
      <c r="B211" s="89"/>
      <c r="C211" s="89"/>
      <c r="D211" s="89"/>
      <c r="E211" s="89"/>
      <c r="F211" s="89"/>
      <c r="G211" s="89"/>
      <c r="H211" s="89"/>
      <c r="I211" s="89"/>
      <c r="J211" s="89"/>
      <c r="K211" s="111"/>
      <c r="L211" s="89"/>
      <c r="M211" s="89"/>
      <c r="N211" s="112"/>
    </row>
    <row r="212" spans="1:14" s="90" customFormat="1" x14ac:dyDescent="0.2">
      <c r="A212" s="88"/>
      <c r="B212" s="89"/>
      <c r="C212" s="89"/>
      <c r="D212" s="89"/>
      <c r="E212" s="89"/>
      <c r="F212" s="89"/>
      <c r="G212" s="89"/>
      <c r="H212" s="89"/>
      <c r="I212" s="89"/>
      <c r="J212" s="89"/>
      <c r="K212" s="111"/>
      <c r="L212" s="89"/>
      <c r="M212" s="89"/>
      <c r="N212" s="112"/>
    </row>
    <row r="213" spans="1:14" s="90" customFormat="1" x14ac:dyDescent="0.2">
      <c r="A213" s="88"/>
      <c r="B213" s="89"/>
      <c r="C213" s="89"/>
      <c r="D213" s="89"/>
      <c r="E213" s="89"/>
      <c r="F213" s="89"/>
      <c r="G213" s="89"/>
      <c r="H213" s="89"/>
      <c r="I213" s="89"/>
      <c r="J213" s="89"/>
      <c r="K213" s="111"/>
      <c r="L213" s="89"/>
      <c r="M213" s="89"/>
      <c r="N213" s="112"/>
    </row>
    <row r="214" spans="1:14" s="90" customFormat="1" x14ac:dyDescent="0.2">
      <c r="A214" s="88"/>
      <c r="B214" s="89"/>
      <c r="C214" s="89"/>
      <c r="D214" s="89"/>
      <c r="E214" s="89"/>
      <c r="F214" s="89"/>
      <c r="G214" s="89"/>
      <c r="H214" s="89"/>
      <c r="I214" s="89"/>
      <c r="J214" s="89"/>
      <c r="K214" s="111"/>
      <c r="L214" s="89"/>
      <c r="M214" s="89"/>
      <c r="N214" s="112"/>
    </row>
    <row r="215" spans="1:14" s="90" customFormat="1" x14ac:dyDescent="0.2">
      <c r="A215" s="88"/>
      <c r="B215" s="89"/>
      <c r="C215" s="89"/>
      <c r="D215" s="89"/>
      <c r="E215" s="89"/>
      <c r="F215" s="89"/>
      <c r="G215" s="89"/>
      <c r="H215" s="89"/>
      <c r="I215" s="89"/>
      <c r="J215" s="89"/>
      <c r="K215" s="111"/>
      <c r="L215" s="89"/>
      <c r="M215" s="89"/>
      <c r="N215" s="112"/>
    </row>
    <row r="216" spans="1:14" s="90" customFormat="1" x14ac:dyDescent="0.2">
      <c r="A216" s="88"/>
      <c r="B216" s="89"/>
      <c r="C216" s="89"/>
      <c r="D216" s="89"/>
      <c r="E216" s="89"/>
      <c r="F216" s="89"/>
      <c r="G216" s="89"/>
      <c r="H216" s="89"/>
      <c r="I216" s="89"/>
      <c r="J216" s="89"/>
      <c r="K216" s="111"/>
      <c r="L216" s="89"/>
      <c r="M216" s="89"/>
      <c r="N216" s="112"/>
    </row>
    <row r="217" spans="1:14" x14ac:dyDescent="0.2">
      <c r="A217" s="88"/>
      <c r="B217" s="89"/>
      <c r="D217" s="89"/>
      <c r="E217" s="89"/>
      <c r="F217" s="89"/>
      <c r="G217" s="89"/>
      <c r="H217" s="89"/>
      <c r="I217" s="89"/>
      <c r="J217" s="89"/>
      <c r="K217" s="111"/>
      <c r="L217" s="89"/>
      <c r="M217" s="89"/>
    </row>
    <row r="218" spans="1:14" x14ac:dyDescent="0.2">
      <c r="A218" s="88"/>
    </row>
    <row r="219" spans="1:14" x14ac:dyDescent="0.2">
      <c r="A219" s="91"/>
    </row>
    <row r="220" spans="1:14" x14ac:dyDescent="0.2">
      <c r="A220" s="91"/>
    </row>
    <row r="221" spans="1:14" x14ac:dyDescent="0.2">
      <c r="A221" s="91"/>
    </row>
    <row r="222" spans="1:14" x14ac:dyDescent="0.2">
      <c r="A222" s="91"/>
    </row>
    <row r="223" spans="1:14" x14ac:dyDescent="0.2">
      <c r="A223" s="91"/>
    </row>
    <row r="224" spans="1:14" x14ac:dyDescent="0.2">
      <c r="A224" s="91"/>
    </row>
    <row r="225" spans="1:14" x14ac:dyDescent="0.2">
      <c r="A225" s="91"/>
      <c r="C225" s="75"/>
      <c r="N225" s="75"/>
    </row>
    <row r="226" spans="1:14" x14ac:dyDescent="0.2">
      <c r="A226" s="91"/>
      <c r="B226" s="75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</row>
    <row r="227" spans="1:14" x14ac:dyDescent="0.2">
      <c r="A227" s="91"/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</row>
    <row r="228" spans="1:14" x14ac:dyDescent="0.2">
      <c r="A228" s="91"/>
      <c r="B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</row>
  </sheetData>
  <customSheetViews>
    <customSheetView guid="{89363A37-9C11-4654-B5D5-1C6D46D3910E}" scale="80" showPageBreaks="1" showGridLines="0" fitToPage="1" printArea="1" hiddenRows="1">
      <selection activeCell="P167" sqref="P167"/>
      <rowBreaks count="1" manualBreakCount="1">
        <brk id="117" max="14" man="1"/>
      </rowBreaks>
      <pageMargins left="0.70866141732283472" right="0.70866141732283472" top="0.55118110236220474" bottom="0.74803149606299213" header="0.31496062992125984" footer="0.31496062992125984"/>
      <printOptions horizontalCentered="1"/>
      <pageSetup paperSize="9" scale="49" fitToHeight="0" orientation="portrait" r:id="rId1"/>
    </customSheetView>
  </customSheetViews>
  <mergeCells count="116">
    <mergeCell ref="P113:T113"/>
    <mergeCell ref="A82:M82"/>
    <mergeCell ref="A123:L123"/>
    <mergeCell ref="A84:L84"/>
    <mergeCell ref="P23:P28"/>
    <mergeCell ref="A69:B69"/>
    <mergeCell ref="A45:B45"/>
    <mergeCell ref="L46:L47"/>
    <mergeCell ref="A25:K25"/>
    <mergeCell ref="A23:K23"/>
    <mergeCell ref="A28:B28"/>
    <mergeCell ref="A29:K30"/>
    <mergeCell ref="A27:M27"/>
    <mergeCell ref="A31:B31"/>
    <mergeCell ref="A46:K47"/>
    <mergeCell ref="A52:L52"/>
    <mergeCell ref="A60:K61"/>
    <mergeCell ref="L60:L61"/>
    <mergeCell ref="M60:M61"/>
    <mergeCell ref="A62:B62"/>
    <mergeCell ref="A66:L66"/>
    <mergeCell ref="A59:B59"/>
    <mergeCell ref="A40:K41"/>
    <mergeCell ref="L40:L41"/>
    <mergeCell ref="A122:L122"/>
    <mergeCell ref="A121:L121"/>
    <mergeCell ref="B91:C91"/>
    <mergeCell ref="G88:H88"/>
    <mergeCell ref="A87:B87"/>
    <mergeCell ref="A93:M93"/>
    <mergeCell ref="A111:J111"/>
    <mergeCell ref="B114:J114"/>
    <mergeCell ref="A86:L86"/>
    <mergeCell ref="E87:H87"/>
    <mergeCell ref="K87:L87"/>
    <mergeCell ref="K1:M2"/>
    <mergeCell ref="I5:J5"/>
    <mergeCell ref="A6:M6"/>
    <mergeCell ref="A7:M7"/>
    <mergeCell ref="A11:M11"/>
    <mergeCell ref="A14:J14"/>
    <mergeCell ref="K5:L5"/>
    <mergeCell ref="A8:L8"/>
    <mergeCell ref="A12:M12"/>
    <mergeCell ref="A13:M13"/>
    <mergeCell ref="A5:B5"/>
    <mergeCell ref="A9:M9"/>
    <mergeCell ref="A10:E10"/>
    <mergeCell ref="A15:K15"/>
    <mergeCell ref="A16:K16"/>
    <mergeCell ref="A17:K17"/>
    <mergeCell ref="A18:K18"/>
    <mergeCell ref="A125:B125"/>
    <mergeCell ref="B107:G107"/>
    <mergeCell ref="E94:H94"/>
    <mergeCell ref="B95:C95"/>
    <mergeCell ref="A109:M109"/>
    <mergeCell ref="B102:E102"/>
    <mergeCell ref="B101:D101"/>
    <mergeCell ref="B103:C103"/>
    <mergeCell ref="B106:H106"/>
    <mergeCell ref="J98:J99"/>
    <mergeCell ref="K98:K99"/>
    <mergeCell ref="A98:G98"/>
    <mergeCell ref="B94:C94"/>
    <mergeCell ref="A56:B56"/>
    <mergeCell ref="A58:L58"/>
    <mergeCell ref="A83:M83"/>
    <mergeCell ref="A77:M77"/>
    <mergeCell ref="A85:M85"/>
    <mergeCell ref="A68:M68"/>
    <mergeCell ref="A78:M78"/>
    <mergeCell ref="B172:M172"/>
    <mergeCell ref="B112:C112"/>
    <mergeCell ref="B116:J116"/>
    <mergeCell ref="A89:L89"/>
    <mergeCell ref="E95:I95"/>
    <mergeCell ref="K95:M95"/>
    <mergeCell ref="K94:M94"/>
    <mergeCell ref="I98:I99"/>
    <mergeCell ref="L98:L99"/>
    <mergeCell ref="A132:M132"/>
    <mergeCell ref="B118:J118"/>
    <mergeCell ref="B113:J113"/>
    <mergeCell ref="F162:J162"/>
    <mergeCell ref="A124:H124"/>
    <mergeCell ref="I124:J124"/>
    <mergeCell ref="A110:M110"/>
    <mergeCell ref="A120:M120"/>
    <mergeCell ref="F148:J148"/>
    <mergeCell ref="G154:I154"/>
    <mergeCell ref="B115:J115"/>
    <mergeCell ref="F144:H144"/>
    <mergeCell ref="B150:M150"/>
    <mergeCell ref="A97:M97"/>
    <mergeCell ref="B117:J117"/>
    <mergeCell ref="A21:K21"/>
    <mergeCell ref="A22:K22"/>
    <mergeCell ref="A19:K19"/>
    <mergeCell ref="A33:L33"/>
    <mergeCell ref="L29:L30"/>
    <mergeCell ref="M54:M55"/>
    <mergeCell ref="A36:B36"/>
    <mergeCell ref="A38:L38"/>
    <mergeCell ref="A54:K55"/>
    <mergeCell ref="L54:L55"/>
    <mergeCell ref="A48:B48"/>
    <mergeCell ref="A53:B53"/>
    <mergeCell ref="A34:K35"/>
    <mergeCell ref="L34:L35"/>
    <mergeCell ref="M40:M41"/>
    <mergeCell ref="M34:M35"/>
    <mergeCell ref="M29:M30"/>
    <mergeCell ref="M46:M47"/>
    <mergeCell ref="A44:L44"/>
    <mergeCell ref="A42:B42"/>
  </mergeCells>
  <printOptions horizontalCentered="1"/>
  <pageMargins left="0.70866141732283472" right="0.70866141732283472" top="0.55118110236220474" bottom="0.74803149606299213" header="0.31496062992125984" footer="0.31496062992125984"/>
  <pageSetup paperSize="8" scale="63" fitToHeight="0" orientation="portrait" r:id="rId2"/>
  <rowBreaks count="2" manualBreakCount="2">
    <brk id="66" max="13" man="1"/>
    <brk id="111" max="14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D1:N29"/>
  <sheetViews>
    <sheetView showGridLines="0" zoomScaleNormal="100" workbookViewId="0">
      <selection activeCell="E12" sqref="E12:H26"/>
    </sheetView>
  </sheetViews>
  <sheetFormatPr defaultRowHeight="12.75" x14ac:dyDescent="0.2"/>
  <cols>
    <col min="1" max="3" width="9.140625" style="14"/>
    <col min="4" max="4" width="4.42578125" style="14" customWidth="1"/>
    <col min="5" max="5" width="15.28515625" style="14" customWidth="1"/>
    <col min="6" max="6" width="14" style="14" customWidth="1"/>
    <col min="7" max="7" width="18.7109375" style="14" customWidth="1"/>
    <col min="8" max="8" width="16" style="14" customWidth="1"/>
    <col min="9" max="16384" width="9.140625" style="14"/>
  </cols>
  <sheetData>
    <row r="1" spans="4:14" ht="35.25" customHeight="1" x14ac:dyDescent="0.2"/>
    <row r="2" spans="4:14" ht="26.25" customHeight="1" x14ac:dyDescent="0.2">
      <c r="D2" s="8"/>
      <c r="E2" s="15" t="s">
        <v>33</v>
      </c>
      <c r="F2" s="8"/>
      <c r="G2" s="8"/>
      <c r="H2" s="8"/>
      <c r="I2" s="8"/>
      <c r="J2" s="8"/>
      <c r="K2" s="8"/>
      <c r="L2" s="8"/>
    </row>
    <row r="3" spans="4:14" ht="27.75" customHeight="1" x14ac:dyDescent="0.2">
      <c r="D3" s="8"/>
      <c r="E3" s="8" t="s">
        <v>13</v>
      </c>
      <c r="F3" s="8"/>
      <c r="G3" s="8"/>
      <c r="H3" s="8"/>
      <c r="I3" s="8"/>
      <c r="J3" s="8"/>
      <c r="K3" s="8"/>
      <c r="L3" s="8"/>
    </row>
    <row r="4" spans="4:14" x14ac:dyDescent="0.2">
      <c r="D4" s="8"/>
      <c r="E4" s="16" t="s">
        <v>35</v>
      </c>
      <c r="F4" s="8"/>
      <c r="G4" s="8"/>
      <c r="H4" s="8"/>
      <c r="I4" s="8"/>
      <c r="J4" s="8"/>
      <c r="K4" s="8"/>
      <c r="L4" s="8"/>
    </row>
    <row r="5" spans="4:14" x14ac:dyDescent="0.2">
      <c r="D5" s="8"/>
      <c r="E5" s="16" t="s">
        <v>36</v>
      </c>
      <c r="F5" s="8"/>
      <c r="G5" s="8"/>
      <c r="H5" s="8"/>
      <c r="I5" s="8"/>
      <c r="J5" s="8"/>
      <c r="K5" s="8"/>
      <c r="L5" s="8"/>
    </row>
    <row r="6" spans="4:14" x14ac:dyDescent="0.2">
      <c r="D6" s="8"/>
      <c r="E6" s="16" t="s">
        <v>37</v>
      </c>
      <c r="F6" s="8"/>
      <c r="G6" s="8"/>
      <c r="H6" s="8"/>
      <c r="I6" s="8"/>
      <c r="J6" s="8"/>
      <c r="K6" s="8"/>
      <c r="L6" s="8"/>
    </row>
    <row r="7" spans="4:14" x14ac:dyDescent="0.2">
      <c r="D7" s="8"/>
      <c r="E7" s="8"/>
      <c r="F7" s="8"/>
      <c r="G7" s="8"/>
      <c r="H7" s="8"/>
      <c r="I7" s="8"/>
      <c r="J7" s="8"/>
      <c r="K7" s="8"/>
      <c r="L7" s="8"/>
    </row>
    <row r="8" spans="4:14" ht="11.25" customHeight="1" x14ac:dyDescent="0.2">
      <c r="D8" s="8"/>
      <c r="E8" s="339" t="s">
        <v>38</v>
      </c>
      <c r="F8" s="339"/>
      <c r="G8" s="339"/>
      <c r="H8" s="339"/>
      <c r="I8" s="339"/>
      <c r="J8" s="339"/>
      <c r="K8" s="339"/>
      <c r="L8" s="339"/>
      <c r="M8" s="17"/>
      <c r="N8" s="17"/>
    </row>
    <row r="9" spans="4:14" x14ac:dyDescent="0.2">
      <c r="D9" s="8"/>
      <c r="E9" s="339"/>
      <c r="F9" s="339"/>
      <c r="G9" s="339"/>
      <c r="H9" s="339"/>
      <c r="I9" s="339"/>
      <c r="J9" s="339"/>
      <c r="K9" s="339"/>
      <c r="L9" s="339"/>
    </row>
    <row r="10" spans="4:14" x14ac:dyDescent="0.2">
      <c r="D10" s="8"/>
      <c r="E10" s="339"/>
      <c r="F10" s="339"/>
      <c r="G10" s="339"/>
      <c r="H10" s="339"/>
      <c r="I10" s="339"/>
      <c r="J10" s="339"/>
      <c r="K10" s="339"/>
      <c r="L10" s="339"/>
    </row>
    <row r="11" spans="4:14" x14ac:dyDescent="0.2">
      <c r="D11" s="8"/>
      <c r="E11" s="8" t="s">
        <v>18</v>
      </c>
      <c r="F11" s="8"/>
      <c r="G11" s="8"/>
      <c r="H11" s="8"/>
      <c r="I11" s="8"/>
      <c r="J11" s="8"/>
      <c r="K11" s="8"/>
      <c r="L11" s="8"/>
    </row>
    <row r="12" spans="4:14" x14ac:dyDescent="0.2">
      <c r="D12" s="8"/>
      <c r="E12" s="336" t="s">
        <v>165</v>
      </c>
      <c r="F12" s="336"/>
      <c r="G12" s="336"/>
      <c r="H12" s="336"/>
      <c r="I12" s="8"/>
      <c r="J12" s="8"/>
      <c r="K12" s="8"/>
      <c r="L12" s="8"/>
    </row>
    <row r="13" spans="4:14" ht="38.25" x14ac:dyDescent="0.2">
      <c r="D13" s="8"/>
      <c r="E13" s="10"/>
      <c r="F13" s="11" t="s">
        <v>14</v>
      </c>
      <c r="G13" s="11" t="s">
        <v>19</v>
      </c>
      <c r="H13" s="12" t="s">
        <v>20</v>
      </c>
      <c r="I13" s="8"/>
      <c r="J13" s="8"/>
      <c r="K13" s="8"/>
      <c r="L13" s="8"/>
    </row>
    <row r="14" spans="4:14" x14ac:dyDescent="0.2">
      <c r="D14" s="8"/>
      <c r="E14" s="9" t="s">
        <v>3</v>
      </c>
      <c r="F14" s="18">
        <v>0.25</v>
      </c>
      <c r="G14" s="18"/>
      <c r="H14" s="19"/>
      <c r="I14" s="8"/>
      <c r="J14" s="8"/>
      <c r="K14" s="8"/>
      <c r="L14" s="8"/>
    </row>
    <row r="15" spans="4:14" x14ac:dyDescent="0.2">
      <c r="D15" s="8"/>
      <c r="E15" s="132" t="s">
        <v>105</v>
      </c>
      <c r="F15" s="133"/>
      <c r="G15" s="133">
        <v>0.2</v>
      </c>
      <c r="H15" s="134">
        <f>+$F$14*G15</f>
        <v>0.05</v>
      </c>
      <c r="I15" s="117"/>
      <c r="J15" s="8"/>
      <c r="K15" s="8"/>
      <c r="L15" s="8"/>
    </row>
    <row r="16" spans="4:14" x14ac:dyDescent="0.2">
      <c r="D16" s="8"/>
      <c r="E16" s="132" t="s">
        <v>106</v>
      </c>
      <c r="F16" s="133"/>
      <c r="G16" s="133">
        <v>0.2</v>
      </c>
      <c r="H16" s="134">
        <f>G16*F14</f>
        <v>0.05</v>
      </c>
      <c r="I16" s="117"/>
      <c r="J16" s="8"/>
      <c r="K16" s="8"/>
      <c r="L16" s="8"/>
    </row>
    <row r="17" spans="4:12" x14ac:dyDescent="0.2">
      <c r="D17" s="8"/>
      <c r="E17" s="223" t="s">
        <v>107</v>
      </c>
      <c r="F17" s="224"/>
      <c r="G17" s="224">
        <v>0.6</v>
      </c>
      <c r="H17" s="225">
        <f>G17*F14</f>
        <v>0.15</v>
      </c>
      <c r="I17" s="117"/>
      <c r="J17" s="8"/>
      <c r="K17" s="8"/>
      <c r="L17" s="8"/>
    </row>
    <row r="18" spans="4:12" x14ac:dyDescent="0.2">
      <c r="D18" s="8"/>
      <c r="E18" s="9" t="s">
        <v>5</v>
      </c>
      <c r="F18" s="18">
        <v>0.25</v>
      </c>
      <c r="G18" s="18"/>
      <c r="H18" s="96"/>
      <c r="I18" s="117"/>
      <c r="J18" s="8"/>
      <c r="K18" s="8"/>
      <c r="L18" s="8"/>
    </row>
    <row r="19" spans="4:12" x14ac:dyDescent="0.2">
      <c r="D19" s="8"/>
      <c r="E19" s="223" t="s">
        <v>108</v>
      </c>
      <c r="F19" s="224"/>
      <c r="G19" s="226">
        <v>0.7</v>
      </c>
      <c r="H19" s="225">
        <f>G19*F18</f>
        <v>0.17499999999999999</v>
      </c>
      <c r="I19" s="8"/>
      <c r="J19" s="8"/>
      <c r="K19" s="8"/>
      <c r="L19" s="8"/>
    </row>
    <row r="20" spans="4:12" x14ac:dyDescent="0.2">
      <c r="D20" s="8"/>
      <c r="E20" s="132" t="s">
        <v>109</v>
      </c>
      <c r="F20" s="133"/>
      <c r="G20" s="198">
        <v>0.3</v>
      </c>
      <c r="H20" s="134">
        <f>G20*F18</f>
        <v>7.4999999999999997E-2</v>
      </c>
      <c r="I20" s="8"/>
      <c r="J20" s="8"/>
      <c r="K20" s="8"/>
      <c r="L20" s="8"/>
    </row>
    <row r="21" spans="4:12" ht="12" customHeight="1" x14ac:dyDescent="0.2">
      <c r="D21" s="8"/>
      <c r="E21" s="9" t="s">
        <v>6</v>
      </c>
      <c r="F21" s="18">
        <v>0.5</v>
      </c>
      <c r="G21" s="18"/>
      <c r="H21" s="96"/>
      <c r="I21" s="8"/>
      <c r="J21" s="8"/>
      <c r="K21" s="8"/>
      <c r="L21" s="8"/>
    </row>
    <row r="22" spans="4:12" ht="12" customHeight="1" x14ac:dyDescent="0.2">
      <c r="D22" s="8"/>
      <c r="E22" s="223" t="s">
        <v>118</v>
      </c>
      <c r="F22" s="224"/>
      <c r="G22" s="224">
        <v>1</v>
      </c>
      <c r="H22" s="225">
        <f>+$F$21*G22</f>
        <v>0.5</v>
      </c>
      <c r="I22" s="8"/>
      <c r="J22" s="8"/>
      <c r="K22" s="8"/>
      <c r="L22" s="8"/>
    </row>
    <row r="23" spans="4:12" ht="12" customHeight="1" x14ac:dyDescent="0.2">
      <c r="D23" s="8"/>
      <c r="E23" s="13" t="s">
        <v>15</v>
      </c>
      <c r="F23" s="20">
        <f>SUM(F14:F21)</f>
        <v>1</v>
      </c>
      <c r="G23" s="20"/>
      <c r="H23" s="21"/>
      <c r="I23" s="8"/>
      <c r="J23" s="8"/>
      <c r="K23" s="8"/>
      <c r="L23" s="8"/>
    </row>
    <row r="24" spans="4:12" ht="12" customHeight="1" x14ac:dyDescent="0.2">
      <c r="D24" s="8"/>
      <c r="E24" s="130"/>
      <c r="F24" s="131"/>
      <c r="G24" s="131"/>
      <c r="H24" s="131"/>
      <c r="I24" s="8"/>
      <c r="J24" s="117"/>
      <c r="K24" s="8"/>
      <c r="L24" s="8"/>
    </row>
    <row r="25" spans="4:12" x14ac:dyDescent="0.2">
      <c r="D25" s="8"/>
      <c r="E25" s="337" t="s">
        <v>206</v>
      </c>
      <c r="F25" s="337"/>
      <c r="G25" s="337"/>
      <c r="H25" s="340">
        <f>H22+H19+H17</f>
        <v>0.82500000000000007</v>
      </c>
      <c r="I25" s="8"/>
      <c r="J25" s="8"/>
      <c r="K25" s="8"/>
      <c r="L25" s="8"/>
    </row>
    <row r="26" spans="4:12" x14ac:dyDescent="0.2">
      <c r="D26" s="8"/>
      <c r="E26" s="338"/>
      <c r="F26" s="338"/>
      <c r="G26" s="338"/>
      <c r="H26" s="341"/>
      <c r="I26" s="8"/>
      <c r="J26" s="8"/>
      <c r="K26" s="8"/>
      <c r="L26" s="8"/>
    </row>
    <row r="29" spans="4:12" ht="11.25" customHeight="1" x14ac:dyDescent="0.2"/>
  </sheetData>
  <customSheetViews>
    <customSheetView guid="{89363A37-9C11-4654-B5D5-1C6D46D3910E}" showGridLines="0" fitToPage="1">
      <selection activeCell="Q19" sqref="Q19"/>
      <pageMargins left="0.70866141732283472" right="0.70866141732283472" top="0.74803149606299213" bottom="0.74803149606299213" header="0.31496062992125984" footer="0.31496062992125984"/>
      <pageSetup paperSize="9" scale="81" orientation="portrait" r:id="rId1"/>
    </customSheetView>
  </customSheetViews>
  <mergeCells count="4">
    <mergeCell ref="E12:H12"/>
    <mergeCell ref="E25:G26"/>
    <mergeCell ref="E8:L10"/>
    <mergeCell ref="H25:H26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52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"/>
  <sheetViews>
    <sheetView workbookViewId="0">
      <selection activeCell="F9" sqref="F9"/>
    </sheetView>
  </sheetViews>
  <sheetFormatPr defaultRowHeight="12.75" x14ac:dyDescent="0.2"/>
  <cols>
    <col min="1" max="1" width="38.7109375" customWidth="1"/>
    <col min="2" max="2" width="12.7109375" bestFit="1" customWidth="1"/>
    <col min="3" max="3" width="17.5703125" customWidth="1"/>
  </cols>
  <sheetData>
    <row r="1" spans="1:3" x14ac:dyDescent="0.2">
      <c r="A1" s="28"/>
      <c r="B1" s="29" t="s">
        <v>50</v>
      </c>
      <c r="C1" s="29" t="s">
        <v>51</v>
      </c>
    </row>
    <row r="2" spans="1:3" x14ac:dyDescent="0.2">
      <c r="A2" s="29" t="s">
        <v>52</v>
      </c>
      <c r="B2" s="30">
        <f>'1-QUAR'!K112</f>
        <v>5859908</v>
      </c>
      <c r="C2" s="31">
        <f>'1-QUAR'!L112</f>
        <v>0</v>
      </c>
    </row>
    <row r="3" spans="1:3" x14ac:dyDescent="0.2">
      <c r="A3" s="29" t="s">
        <v>53</v>
      </c>
      <c r="B3" s="30">
        <f>'1-QUAR'!K116</f>
        <v>2416610</v>
      </c>
      <c r="C3" s="32">
        <f>'1-QUAR'!L116</f>
        <v>0</v>
      </c>
    </row>
  </sheetData>
  <customSheetViews>
    <customSheetView guid="{89363A37-9C11-4654-B5D5-1C6D46D3910E}" state="hidden">
      <selection activeCell="F9" sqref="F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2"/>
  <sheetViews>
    <sheetView showGridLines="0" zoomScaleNormal="100" zoomScaleSheetLayoutView="100" workbookViewId="0">
      <selection activeCell="A23" sqref="A23"/>
    </sheetView>
  </sheetViews>
  <sheetFormatPr defaultRowHeight="15.75" x14ac:dyDescent="0.2"/>
  <cols>
    <col min="1" max="1" width="10.5703125" style="70" customWidth="1"/>
    <col min="2" max="2" width="6.140625" style="70" customWidth="1"/>
    <col min="3" max="3" width="10.5703125" style="70" customWidth="1"/>
    <col min="4" max="7" width="13.42578125" style="70" hidden="1" customWidth="1"/>
    <col min="8" max="8" width="12.85546875" style="70" hidden="1" customWidth="1"/>
    <col min="9" max="9" width="126" style="70" customWidth="1"/>
    <col min="10" max="11" width="11.85546875" style="70" customWidth="1"/>
    <col min="12" max="14" width="11" style="70" customWidth="1"/>
    <col min="15" max="15" width="41.85546875" style="70" customWidth="1"/>
    <col min="16" max="16384" width="9.140625" style="70"/>
  </cols>
  <sheetData>
    <row r="1" spans="1:16" ht="22.5" customHeight="1" x14ac:dyDescent="0.2">
      <c r="A1" s="380" t="s">
        <v>188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</row>
    <row r="2" spans="1:16" ht="33" customHeight="1" x14ac:dyDescent="0.2">
      <c r="A2" s="381" t="s">
        <v>189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71"/>
    </row>
    <row r="3" spans="1:16" ht="33" customHeight="1" x14ac:dyDescent="0.2">
      <c r="A3" s="382" t="s">
        <v>190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</row>
    <row r="4" spans="1:16" ht="33" customHeight="1" x14ac:dyDescent="0.2">
      <c r="A4" s="382" t="s">
        <v>85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</row>
    <row r="5" spans="1:16" ht="33" customHeight="1" x14ac:dyDescent="0.2">
      <c r="A5" s="382" t="s">
        <v>84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</row>
    <row r="6" spans="1:16" ht="33" customHeight="1" x14ac:dyDescent="0.2">
      <c r="A6" s="382" t="s">
        <v>191</v>
      </c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</row>
    <row r="7" spans="1:16" ht="15" customHeight="1" x14ac:dyDescent="0.2">
      <c r="A7" s="72"/>
      <c r="B7" s="382" t="s">
        <v>192</v>
      </c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</row>
    <row r="8" spans="1:16" ht="20.25" customHeight="1" x14ac:dyDescent="0.2">
      <c r="A8" s="72"/>
      <c r="B8" s="382" t="s">
        <v>140</v>
      </c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</row>
    <row r="9" spans="1:16" ht="18.75" customHeight="1" x14ac:dyDescent="0.2">
      <c r="A9" s="72"/>
      <c r="B9" s="382" t="s">
        <v>193</v>
      </c>
      <c r="C9" s="383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</row>
    <row r="10" spans="1:16" ht="39" customHeight="1" x14ac:dyDescent="0.2">
      <c r="A10" s="382" t="s">
        <v>199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</row>
    <row r="11" spans="1:16" ht="33" customHeight="1" x14ac:dyDescent="0.2">
      <c r="A11" s="379" t="s">
        <v>102</v>
      </c>
      <c r="B11" s="379"/>
      <c r="C11" s="379"/>
      <c r="D11" s="379"/>
      <c r="E11" s="379"/>
      <c r="F11" s="379"/>
      <c r="G11" s="379"/>
      <c r="H11" s="379"/>
      <c r="I11" s="379"/>
      <c r="J11" s="379"/>
      <c r="K11" s="379"/>
      <c r="L11" s="379"/>
      <c r="M11" s="379"/>
      <c r="N11" s="379"/>
      <c r="O11" s="379"/>
    </row>
    <row r="12" spans="1:16" ht="44.25" customHeight="1" x14ac:dyDescent="0.2">
      <c r="A12" s="384" t="s">
        <v>82</v>
      </c>
      <c r="B12" s="384"/>
      <c r="C12" s="384"/>
      <c r="D12" s="149" t="s">
        <v>87</v>
      </c>
      <c r="E12" s="149" t="s">
        <v>97</v>
      </c>
      <c r="F12" s="384" t="s">
        <v>83</v>
      </c>
      <c r="G12" s="384"/>
      <c r="H12" s="384"/>
      <c r="I12" s="149" t="s">
        <v>100</v>
      </c>
      <c r="J12" s="376" t="s">
        <v>101</v>
      </c>
      <c r="K12" s="377"/>
      <c r="L12" s="377"/>
      <c r="M12" s="378"/>
    </row>
    <row r="13" spans="1:16" ht="151.5" customHeight="1" x14ac:dyDescent="0.2">
      <c r="A13" s="365" t="s">
        <v>244</v>
      </c>
      <c r="B13" s="366"/>
      <c r="C13" s="367"/>
      <c r="D13" s="174" t="s">
        <v>119</v>
      </c>
      <c r="E13" s="174" t="s">
        <v>98</v>
      </c>
      <c r="F13" s="364" t="s">
        <v>112</v>
      </c>
      <c r="G13" s="364"/>
      <c r="H13" s="364"/>
      <c r="I13" s="175" t="s">
        <v>171</v>
      </c>
      <c r="J13" s="342" t="s">
        <v>196</v>
      </c>
      <c r="K13" s="343"/>
      <c r="L13" s="343"/>
      <c r="M13" s="344"/>
    </row>
    <row r="14" spans="1:16" s="143" customFormat="1" ht="196.5" customHeight="1" x14ac:dyDescent="0.2">
      <c r="A14" s="360" t="s">
        <v>179</v>
      </c>
      <c r="B14" s="361"/>
      <c r="C14" s="362"/>
      <c r="D14" s="176" t="s">
        <v>119</v>
      </c>
      <c r="E14" s="176" t="s">
        <v>98</v>
      </c>
      <c r="F14" s="363" t="s">
        <v>112</v>
      </c>
      <c r="G14" s="363"/>
      <c r="H14" s="363"/>
      <c r="I14" s="177" t="s">
        <v>181</v>
      </c>
      <c r="J14" s="351" t="s">
        <v>196</v>
      </c>
      <c r="K14" s="352"/>
      <c r="L14" s="352"/>
      <c r="M14" s="353"/>
    </row>
    <row r="15" spans="1:16" s="143" customFormat="1" ht="201" customHeight="1" x14ac:dyDescent="0.2">
      <c r="A15" s="365" t="s">
        <v>180</v>
      </c>
      <c r="B15" s="366"/>
      <c r="C15" s="367"/>
      <c r="D15" s="174" t="s">
        <v>127</v>
      </c>
      <c r="E15" s="174" t="s">
        <v>98</v>
      </c>
      <c r="F15" s="364" t="s">
        <v>112</v>
      </c>
      <c r="G15" s="364"/>
      <c r="H15" s="364"/>
      <c r="I15" s="196" t="s">
        <v>182</v>
      </c>
      <c r="J15" s="342" t="s">
        <v>183</v>
      </c>
      <c r="K15" s="343"/>
      <c r="L15" s="343"/>
      <c r="M15" s="344"/>
    </row>
    <row r="16" spans="1:16" ht="163.5" customHeight="1" x14ac:dyDescent="0.2">
      <c r="A16" s="345" t="s">
        <v>147</v>
      </c>
      <c r="B16" s="346"/>
      <c r="C16" s="347"/>
      <c r="D16" s="176" t="s">
        <v>119</v>
      </c>
      <c r="E16" s="176" t="s">
        <v>99</v>
      </c>
      <c r="F16" s="348" t="s">
        <v>228</v>
      </c>
      <c r="G16" s="349"/>
      <c r="H16" s="350"/>
      <c r="I16" s="197" t="s">
        <v>229</v>
      </c>
      <c r="J16" s="351" t="s">
        <v>233</v>
      </c>
      <c r="K16" s="352"/>
      <c r="L16" s="352"/>
      <c r="M16" s="353"/>
      <c r="N16" s="92"/>
    </row>
    <row r="17" spans="1:13" ht="126" customHeight="1" x14ac:dyDescent="0.2">
      <c r="A17" s="354" t="s">
        <v>133</v>
      </c>
      <c r="B17" s="355"/>
      <c r="C17" s="356"/>
      <c r="D17" s="174" t="s">
        <v>119</v>
      </c>
      <c r="E17" s="174" t="s">
        <v>99</v>
      </c>
      <c r="F17" s="375" t="s">
        <v>168</v>
      </c>
      <c r="G17" s="375"/>
      <c r="H17" s="375"/>
      <c r="I17" s="207" t="s">
        <v>231</v>
      </c>
      <c r="J17" s="354" t="s">
        <v>230</v>
      </c>
      <c r="K17" s="355"/>
      <c r="L17" s="355"/>
      <c r="M17" s="356"/>
    </row>
    <row r="18" spans="1:13" ht="140.25" customHeight="1" x14ac:dyDescent="0.2">
      <c r="A18" s="345" t="s">
        <v>145</v>
      </c>
      <c r="B18" s="346"/>
      <c r="C18" s="347"/>
      <c r="D18" s="176" t="s">
        <v>119</v>
      </c>
      <c r="E18" s="176" t="s">
        <v>99</v>
      </c>
      <c r="F18" s="348" t="s">
        <v>187</v>
      </c>
      <c r="G18" s="349"/>
      <c r="H18" s="350"/>
      <c r="I18" s="197" t="s">
        <v>146</v>
      </c>
      <c r="J18" s="368" t="s">
        <v>232</v>
      </c>
      <c r="K18" s="369"/>
      <c r="L18" s="369"/>
      <c r="M18" s="370"/>
    </row>
    <row r="19" spans="1:13" ht="185.25" customHeight="1" x14ac:dyDescent="0.2">
      <c r="A19" s="354" t="s">
        <v>237</v>
      </c>
      <c r="B19" s="355"/>
      <c r="C19" s="356"/>
      <c r="D19" s="174" t="s">
        <v>127</v>
      </c>
      <c r="E19" s="174" t="s">
        <v>99</v>
      </c>
      <c r="F19" s="354" t="s">
        <v>174</v>
      </c>
      <c r="G19" s="355"/>
      <c r="H19" s="356"/>
      <c r="I19" s="206" t="s">
        <v>185</v>
      </c>
      <c r="J19" s="357" t="s">
        <v>197</v>
      </c>
      <c r="K19" s="358"/>
      <c r="L19" s="358"/>
      <c r="M19" s="359"/>
    </row>
    <row r="20" spans="1:13" ht="167.25" customHeight="1" x14ac:dyDescent="0.2">
      <c r="A20" s="368" t="s">
        <v>238</v>
      </c>
      <c r="B20" s="371"/>
      <c r="C20" s="372"/>
      <c r="D20" s="176" t="s">
        <v>119</v>
      </c>
      <c r="E20" s="176" t="s">
        <v>99</v>
      </c>
      <c r="F20" s="368" t="s">
        <v>154</v>
      </c>
      <c r="G20" s="371"/>
      <c r="H20" s="372"/>
      <c r="I20" s="177" t="s">
        <v>152</v>
      </c>
      <c r="J20" s="368" t="s">
        <v>243</v>
      </c>
      <c r="K20" s="373"/>
      <c r="L20" s="373"/>
      <c r="M20" s="374"/>
    </row>
    <row r="21" spans="1:13" ht="87" customHeight="1" x14ac:dyDescent="0.2">
      <c r="A21" s="354" t="s">
        <v>239</v>
      </c>
      <c r="B21" s="355"/>
      <c r="C21" s="356"/>
      <c r="D21" s="174" t="s">
        <v>119</v>
      </c>
      <c r="E21" s="174" t="s">
        <v>99</v>
      </c>
      <c r="F21" s="354" t="s">
        <v>156</v>
      </c>
      <c r="G21" s="355"/>
      <c r="H21" s="356"/>
      <c r="I21" s="199" t="s">
        <v>167</v>
      </c>
      <c r="J21" s="354" t="s">
        <v>195</v>
      </c>
      <c r="K21" s="390"/>
      <c r="L21" s="390"/>
      <c r="M21" s="391"/>
    </row>
    <row r="22" spans="1:13" ht="96.75" customHeight="1" x14ac:dyDescent="0.2">
      <c r="A22" s="385" t="s">
        <v>240</v>
      </c>
      <c r="B22" s="386"/>
      <c r="C22" s="387"/>
      <c r="D22" s="209" t="s">
        <v>119</v>
      </c>
      <c r="E22" s="209" t="s">
        <v>99</v>
      </c>
      <c r="F22" s="385" t="s">
        <v>136</v>
      </c>
      <c r="G22" s="386"/>
      <c r="H22" s="387"/>
      <c r="I22" s="210" t="s">
        <v>153</v>
      </c>
      <c r="J22" s="385" t="s">
        <v>194</v>
      </c>
      <c r="K22" s="388"/>
      <c r="L22" s="388"/>
      <c r="M22" s="389"/>
    </row>
  </sheetData>
  <mergeCells count="44">
    <mergeCell ref="A22:C22"/>
    <mergeCell ref="F22:H22"/>
    <mergeCell ref="J22:M22"/>
    <mergeCell ref="J21:M21"/>
    <mergeCell ref="F21:H21"/>
    <mergeCell ref="A21:C21"/>
    <mergeCell ref="J12:M12"/>
    <mergeCell ref="A13:C13"/>
    <mergeCell ref="A11:O11"/>
    <mergeCell ref="A1:O1"/>
    <mergeCell ref="A2:O2"/>
    <mergeCell ref="A3:O3"/>
    <mergeCell ref="A4:O4"/>
    <mergeCell ref="A5:O5"/>
    <mergeCell ref="A6:O6"/>
    <mergeCell ref="B7:O7"/>
    <mergeCell ref="B8:O8"/>
    <mergeCell ref="B9:O9"/>
    <mergeCell ref="A10:O10"/>
    <mergeCell ref="A12:C12"/>
    <mergeCell ref="F12:H12"/>
    <mergeCell ref="F13:H13"/>
    <mergeCell ref="A20:C20"/>
    <mergeCell ref="F20:H20"/>
    <mergeCell ref="J20:M20"/>
    <mergeCell ref="A17:C17"/>
    <mergeCell ref="F17:H17"/>
    <mergeCell ref="J17:M17"/>
    <mergeCell ref="A18:C18"/>
    <mergeCell ref="F18:H18"/>
    <mergeCell ref="J13:M13"/>
    <mergeCell ref="A16:C16"/>
    <mergeCell ref="F16:H16"/>
    <mergeCell ref="J16:M16"/>
    <mergeCell ref="A19:C19"/>
    <mergeCell ref="F19:H19"/>
    <mergeCell ref="J19:M19"/>
    <mergeCell ref="A14:C14"/>
    <mergeCell ref="F14:H14"/>
    <mergeCell ref="J14:M14"/>
    <mergeCell ref="J15:M15"/>
    <mergeCell ref="F15:H15"/>
    <mergeCell ref="A15:C15"/>
    <mergeCell ref="J18:M18"/>
  </mergeCells>
  <pageMargins left="0.39370078740157483" right="0" top="0" bottom="0" header="0" footer="0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4"/>
  <sheetViews>
    <sheetView workbookViewId="0">
      <selection activeCell="C27" sqref="C27"/>
    </sheetView>
  </sheetViews>
  <sheetFormatPr defaultRowHeight="12.75" x14ac:dyDescent="0.2"/>
  <cols>
    <col min="1" max="1" width="24.140625" customWidth="1"/>
    <col min="2" max="2" width="27.28515625" customWidth="1"/>
    <col min="3" max="3" width="18.5703125" customWidth="1"/>
    <col min="4" max="4" width="20.7109375" customWidth="1"/>
  </cols>
  <sheetData>
    <row r="1" spans="1:4" ht="24.95" customHeight="1" thickTop="1" x14ac:dyDescent="0.2">
      <c r="A1" s="220" t="s">
        <v>0</v>
      </c>
      <c r="B1" s="221" t="s">
        <v>200</v>
      </c>
      <c r="C1" s="222" t="s">
        <v>201</v>
      </c>
      <c r="D1" s="222" t="s">
        <v>202</v>
      </c>
    </row>
    <row r="2" spans="1:4" ht="24.95" customHeight="1" thickBot="1" x14ac:dyDescent="0.25">
      <c r="A2" s="216" t="s">
        <v>46</v>
      </c>
      <c r="B2" s="219">
        <v>6401563</v>
      </c>
      <c r="C2" s="219">
        <v>0</v>
      </c>
      <c r="D2" s="219">
        <v>6401563</v>
      </c>
    </row>
    <row r="3" spans="1:4" ht="24.95" customHeight="1" thickTop="1" thickBot="1" x14ac:dyDescent="0.25">
      <c r="A3" s="214" t="s">
        <v>8</v>
      </c>
      <c r="B3" s="215">
        <v>4357302</v>
      </c>
      <c r="C3" s="215">
        <v>0</v>
      </c>
      <c r="D3" s="215">
        <v>4357302</v>
      </c>
    </row>
    <row r="4" spans="1:4" ht="24.95" customHeight="1" thickTop="1" thickBot="1" x14ac:dyDescent="0.25">
      <c r="A4" s="214" t="s">
        <v>9</v>
      </c>
      <c r="B4" s="215">
        <v>1576957</v>
      </c>
      <c r="C4" s="215">
        <v>0</v>
      </c>
      <c r="D4" s="215">
        <v>1576957</v>
      </c>
    </row>
    <row r="5" spans="1:4" ht="24.95" customHeight="1" thickTop="1" thickBot="1" x14ac:dyDescent="0.25">
      <c r="A5" s="214" t="s">
        <v>10</v>
      </c>
      <c r="B5" s="215">
        <v>127825</v>
      </c>
      <c r="C5" s="215">
        <v>0</v>
      </c>
      <c r="D5" s="215">
        <v>127825</v>
      </c>
    </row>
    <row r="6" spans="1:4" ht="24.95" customHeight="1" thickTop="1" thickBot="1" x14ac:dyDescent="0.25">
      <c r="A6" s="214" t="s">
        <v>203</v>
      </c>
      <c r="B6" s="215">
        <v>339479</v>
      </c>
      <c r="C6" s="215">
        <v>0</v>
      </c>
      <c r="D6" s="215">
        <v>339479</v>
      </c>
    </row>
    <row r="7" spans="1:4" ht="24.95" customHeight="1" thickTop="1" thickBot="1" x14ac:dyDescent="0.25">
      <c r="A7" s="212" t="s">
        <v>47</v>
      </c>
      <c r="B7" s="217">
        <v>5430696</v>
      </c>
      <c r="C7" s="217">
        <v>0</v>
      </c>
      <c r="D7" s="217">
        <v>5430696</v>
      </c>
    </row>
    <row r="8" spans="1:4" ht="24.95" customHeight="1" thickTop="1" thickBot="1" x14ac:dyDescent="0.25">
      <c r="A8" s="214" t="s">
        <v>8</v>
      </c>
      <c r="B8" s="215">
        <v>916473</v>
      </c>
      <c r="C8" s="215">
        <v>0</v>
      </c>
      <c r="D8" s="215">
        <v>916473</v>
      </c>
    </row>
    <row r="9" spans="1:4" ht="24.95" customHeight="1" thickTop="1" thickBot="1" x14ac:dyDescent="0.25">
      <c r="A9" s="214" t="s">
        <v>9</v>
      </c>
      <c r="B9" s="215">
        <v>1328614</v>
      </c>
      <c r="C9" s="215">
        <v>0</v>
      </c>
      <c r="D9" s="215">
        <v>1328614</v>
      </c>
    </row>
    <row r="10" spans="1:4" ht="24.95" customHeight="1" thickTop="1" thickBot="1" x14ac:dyDescent="0.25">
      <c r="A10" s="214" t="s">
        <v>10</v>
      </c>
      <c r="B10" s="215">
        <v>45000</v>
      </c>
      <c r="C10" s="215">
        <v>0</v>
      </c>
      <c r="D10" s="215">
        <v>45000</v>
      </c>
    </row>
    <row r="11" spans="1:4" ht="24.95" customHeight="1" thickTop="1" thickBot="1" x14ac:dyDescent="0.25">
      <c r="A11" s="214" t="s">
        <v>204</v>
      </c>
      <c r="B11" s="215">
        <v>3000000</v>
      </c>
      <c r="C11" s="215">
        <v>0</v>
      </c>
      <c r="D11" s="215">
        <v>3000000</v>
      </c>
    </row>
    <row r="12" spans="1:4" ht="24.95" customHeight="1" thickTop="1" thickBot="1" x14ac:dyDescent="0.25">
      <c r="A12" s="214" t="s">
        <v>203</v>
      </c>
      <c r="B12" s="215">
        <v>140609</v>
      </c>
      <c r="C12" s="215">
        <v>0</v>
      </c>
      <c r="D12" s="215">
        <v>140609</v>
      </c>
    </row>
    <row r="13" spans="1:4" ht="24.95" customHeight="1" thickTop="1" thickBot="1" x14ac:dyDescent="0.25">
      <c r="A13" s="212" t="s">
        <v>205</v>
      </c>
      <c r="B13" s="218">
        <v>270000</v>
      </c>
      <c r="C13" s="213">
        <v>0</v>
      </c>
      <c r="D13" s="218">
        <v>270000</v>
      </c>
    </row>
    <row r="14" spans="1:4" ht="24.95" customHeight="1" thickTop="1" thickBot="1" x14ac:dyDescent="0.25">
      <c r="A14" s="212" t="s">
        <v>49</v>
      </c>
      <c r="B14" s="217">
        <v>12102259</v>
      </c>
      <c r="C14" s="213">
        <v>0</v>
      </c>
      <c r="D14" s="217">
        <v>12102259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16"/>
  <sheetViews>
    <sheetView showGridLines="0" workbookViewId="0">
      <selection activeCell="G30" sqref="G30"/>
    </sheetView>
  </sheetViews>
  <sheetFormatPr defaultRowHeight="12.75" x14ac:dyDescent="0.2"/>
  <cols>
    <col min="1" max="1" width="14.85546875" customWidth="1"/>
    <col min="2" max="2" width="10.28515625" customWidth="1"/>
    <col min="3" max="4" width="13.5703125" customWidth="1"/>
    <col min="5" max="5" width="11.28515625" customWidth="1"/>
    <col min="6" max="6" width="14.7109375" customWidth="1"/>
    <col min="7" max="7" width="15.85546875" customWidth="1"/>
    <col min="8" max="8" width="11.5703125" customWidth="1"/>
    <col min="9" max="9" width="12.140625" bestFit="1" customWidth="1"/>
  </cols>
  <sheetData>
    <row r="2" spans="1:9" x14ac:dyDescent="0.2">
      <c r="A2" s="397" t="s">
        <v>207</v>
      </c>
      <c r="B2" s="398"/>
      <c r="C2" s="398"/>
      <c r="D2" s="398"/>
      <c r="E2" s="398"/>
      <c r="F2" s="401" t="s">
        <v>247</v>
      </c>
      <c r="G2" s="402"/>
      <c r="H2" s="402"/>
      <c r="I2" s="403"/>
    </row>
    <row r="3" spans="1:9" x14ac:dyDescent="0.2">
      <c r="A3" s="397" t="s">
        <v>208</v>
      </c>
      <c r="B3" s="397" t="s">
        <v>209</v>
      </c>
      <c r="C3" s="397" t="s">
        <v>210</v>
      </c>
      <c r="D3" s="397" t="s">
        <v>75</v>
      </c>
      <c r="E3" s="397" t="s">
        <v>211</v>
      </c>
      <c r="F3" s="399" t="s">
        <v>246</v>
      </c>
      <c r="G3" s="397" t="s">
        <v>75</v>
      </c>
      <c r="H3" s="397" t="s">
        <v>211</v>
      </c>
      <c r="I3" s="400" t="s">
        <v>32</v>
      </c>
    </row>
    <row r="4" spans="1:9" x14ac:dyDescent="0.2">
      <c r="A4" s="397"/>
      <c r="B4" s="397"/>
      <c r="C4" s="397" t="s">
        <v>212</v>
      </c>
      <c r="D4" s="397" t="s">
        <v>213</v>
      </c>
      <c r="E4" s="397" t="s">
        <v>214</v>
      </c>
      <c r="F4" s="399" t="s">
        <v>212</v>
      </c>
      <c r="G4" s="397" t="s">
        <v>213</v>
      </c>
      <c r="H4" s="397" t="s">
        <v>214</v>
      </c>
      <c r="I4" s="400" t="s">
        <v>214</v>
      </c>
    </row>
    <row r="5" spans="1:9" ht="22.5" x14ac:dyDescent="0.2">
      <c r="A5" s="227" t="s">
        <v>215</v>
      </c>
      <c r="B5" s="228">
        <v>20</v>
      </c>
      <c r="C5" s="229">
        <v>10</v>
      </c>
      <c r="D5" s="147">
        <f>B12*C5</f>
        <v>2280</v>
      </c>
      <c r="E5" s="147">
        <f>B5*C5</f>
        <v>200</v>
      </c>
      <c r="F5" s="239">
        <v>9</v>
      </c>
      <c r="G5" s="147">
        <f>F5*$B$12</f>
        <v>2052</v>
      </c>
      <c r="H5" s="147">
        <f t="shared" ref="H5:H10" si="0">F5*B5</f>
        <v>180</v>
      </c>
      <c r="I5" s="240">
        <f>(G5-D5)/G5*100</f>
        <v>-11.111111111111111</v>
      </c>
    </row>
    <row r="6" spans="1:9" ht="22.5" x14ac:dyDescent="0.2">
      <c r="A6" s="227" t="s">
        <v>216</v>
      </c>
      <c r="B6" s="230">
        <v>16</v>
      </c>
      <c r="C6" s="229">
        <v>17</v>
      </c>
      <c r="D6" s="147">
        <f>C6*B12</f>
        <v>3876</v>
      </c>
      <c r="E6" s="147">
        <f>C6*B6</f>
        <v>272</v>
      </c>
      <c r="F6" s="239">
        <v>16</v>
      </c>
      <c r="G6" s="147">
        <f t="shared" ref="G6:G11" si="1">F6*$B$12</f>
        <v>3648</v>
      </c>
      <c r="H6" s="147">
        <f t="shared" si="0"/>
        <v>256</v>
      </c>
      <c r="I6" s="240">
        <f t="shared" ref="I6:I11" si="2">(G6-D6)/G6*100</f>
        <v>-6.25</v>
      </c>
    </row>
    <row r="7" spans="1:9" ht="33.75" x14ac:dyDescent="0.2">
      <c r="A7" s="227" t="s">
        <v>217</v>
      </c>
      <c r="B7" s="228">
        <v>12</v>
      </c>
      <c r="C7" s="229">
        <v>86</v>
      </c>
      <c r="D7" s="147">
        <f>C7*B12</f>
        <v>19608</v>
      </c>
      <c r="E7" s="147">
        <f t="shared" ref="E7:E10" si="3">C7*B7</f>
        <v>1032</v>
      </c>
      <c r="F7" s="239">
        <v>72</v>
      </c>
      <c r="G7" s="147">
        <f t="shared" si="1"/>
        <v>16416</v>
      </c>
      <c r="H7" s="147">
        <f t="shared" si="0"/>
        <v>864</v>
      </c>
      <c r="I7" s="240">
        <f t="shared" si="2"/>
        <v>-19.444444444444446</v>
      </c>
    </row>
    <row r="8" spans="1:9" ht="22.5" x14ac:dyDescent="0.2">
      <c r="A8" s="227" t="s">
        <v>218</v>
      </c>
      <c r="B8" s="228">
        <v>9</v>
      </c>
      <c r="C8" s="229">
        <v>2</v>
      </c>
      <c r="D8" s="147">
        <f>C8*B12</f>
        <v>456</v>
      </c>
      <c r="E8" s="147">
        <f t="shared" si="3"/>
        <v>18</v>
      </c>
      <c r="F8" s="239">
        <v>2</v>
      </c>
      <c r="G8" s="147">
        <f t="shared" si="1"/>
        <v>456</v>
      </c>
      <c r="H8" s="147">
        <f t="shared" si="0"/>
        <v>18</v>
      </c>
      <c r="I8" s="240">
        <f t="shared" si="2"/>
        <v>0</v>
      </c>
    </row>
    <row r="9" spans="1:9" ht="56.25" x14ac:dyDescent="0.2">
      <c r="A9" s="227" t="s">
        <v>219</v>
      </c>
      <c r="B9" s="228">
        <v>8</v>
      </c>
      <c r="C9" s="229">
        <v>39</v>
      </c>
      <c r="D9" s="147">
        <f>C9*B12</f>
        <v>8892</v>
      </c>
      <c r="E9" s="147">
        <f t="shared" si="3"/>
        <v>312</v>
      </c>
      <c r="F9" s="239">
        <v>26</v>
      </c>
      <c r="G9" s="147">
        <f t="shared" si="1"/>
        <v>5928</v>
      </c>
      <c r="H9" s="147">
        <f t="shared" si="0"/>
        <v>208</v>
      </c>
      <c r="I9" s="240">
        <f t="shared" si="2"/>
        <v>-50</v>
      </c>
    </row>
    <row r="10" spans="1:9" ht="22.5" x14ac:dyDescent="0.2">
      <c r="A10" s="227" t="s">
        <v>220</v>
      </c>
      <c r="B10" s="228">
        <v>5</v>
      </c>
      <c r="C10" s="229">
        <v>4</v>
      </c>
      <c r="D10" s="147">
        <f>C10*B12</f>
        <v>912</v>
      </c>
      <c r="E10" s="147">
        <f t="shared" si="3"/>
        <v>20</v>
      </c>
      <c r="F10" s="239">
        <v>3</v>
      </c>
      <c r="G10" s="147">
        <f t="shared" si="1"/>
        <v>684</v>
      </c>
      <c r="H10" s="147">
        <f t="shared" si="0"/>
        <v>15</v>
      </c>
      <c r="I10" s="240">
        <f t="shared" si="2"/>
        <v>-33.333333333333329</v>
      </c>
    </row>
    <row r="11" spans="1:9" x14ac:dyDescent="0.2">
      <c r="A11" s="393" t="s">
        <v>221</v>
      </c>
      <c r="B11" s="393"/>
      <c r="C11" s="231">
        <f>SUM(C5:C10)</f>
        <v>158</v>
      </c>
      <c r="D11" s="148">
        <f>SUM(D5:D10)</f>
        <v>36024</v>
      </c>
      <c r="E11" s="148">
        <f>SUM(E5:E10)</f>
        <v>1854</v>
      </c>
      <c r="F11" s="243">
        <f>SUM(F5:F10)</f>
        <v>128</v>
      </c>
      <c r="G11" s="241">
        <f t="shared" si="1"/>
        <v>29184</v>
      </c>
      <c r="H11" s="241">
        <f>SUM(H5:H10)</f>
        <v>1541</v>
      </c>
      <c r="I11" s="242">
        <f t="shared" si="2"/>
        <v>-23.4375</v>
      </c>
    </row>
    <row r="12" spans="1:9" x14ac:dyDescent="0.2">
      <c r="A12" s="394" t="s">
        <v>222</v>
      </c>
      <c r="B12" s="395">
        <v>228</v>
      </c>
      <c r="C12" s="396" t="s">
        <v>223</v>
      </c>
      <c r="D12" s="396"/>
      <c r="E12" s="396"/>
    </row>
    <row r="13" spans="1:9" ht="21" customHeight="1" x14ac:dyDescent="0.2">
      <c r="A13" s="394"/>
      <c r="B13" s="395"/>
      <c r="C13" s="395">
        <v>142</v>
      </c>
      <c r="D13" s="395"/>
      <c r="E13" s="395"/>
    </row>
    <row r="15" spans="1:9" x14ac:dyDescent="0.2">
      <c r="A15" s="325" t="s">
        <v>248</v>
      </c>
      <c r="B15" s="325"/>
      <c r="C15" s="325"/>
      <c r="D15" s="325"/>
      <c r="E15" s="325"/>
      <c r="F15" s="392"/>
      <c r="G15" s="392"/>
      <c r="H15" s="392"/>
    </row>
    <row r="16" spans="1:9" ht="42.75" customHeight="1" x14ac:dyDescent="0.2"/>
  </sheetData>
  <mergeCells count="17">
    <mergeCell ref="F3:F4"/>
    <mergeCell ref="G3:G4"/>
    <mergeCell ref="H3:H4"/>
    <mergeCell ref="I3:I4"/>
    <mergeCell ref="F2:I2"/>
    <mergeCell ref="A2:E2"/>
    <mergeCell ref="A3:A4"/>
    <mergeCell ref="B3:B4"/>
    <mergeCell ref="C3:C4"/>
    <mergeCell ref="D3:D4"/>
    <mergeCell ref="E3:E4"/>
    <mergeCell ref="A15:H15"/>
    <mergeCell ref="A11:B11"/>
    <mergeCell ref="A12:A13"/>
    <mergeCell ref="B12:B13"/>
    <mergeCell ref="C12:E12"/>
    <mergeCell ref="C13:E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1</vt:i4>
      </vt:variant>
    </vt:vector>
  </HeadingPairs>
  <TitlesOfParts>
    <vt:vector size="8" baseType="lpstr">
      <vt:lpstr>1-QUAR</vt:lpstr>
      <vt:lpstr>objetivos mais relevantes</vt:lpstr>
      <vt:lpstr>Folha2</vt:lpstr>
      <vt:lpstr>Memória descritiva </vt:lpstr>
      <vt:lpstr>Recursos Financeiros</vt:lpstr>
      <vt:lpstr>Recursos Humanos</vt:lpstr>
      <vt:lpstr>Folha1</vt:lpstr>
      <vt:lpstr>'1-QUAR'!Área_de_Impressão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QUAR 2011</dc:subject>
  <dc:creator>Prof. Dr. Osvaldo Ferreira</dc:creator>
  <cp:lastModifiedBy>Marta Dias</cp:lastModifiedBy>
  <cp:lastPrinted>2023-03-15T14:32:36Z</cp:lastPrinted>
  <dcterms:created xsi:type="dcterms:W3CDTF">2010-07-06T15:21:01Z</dcterms:created>
  <dcterms:modified xsi:type="dcterms:W3CDTF">2023-04-17T14:15:12Z</dcterms:modified>
  <cp:category>DASPE</cp:category>
</cp:coreProperties>
</file>