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marta.dias\Desktop\Quarentena015março2022\RA2021\"/>
    </mc:Choice>
  </mc:AlternateContent>
  <xr:revisionPtr revIDLastSave="0" documentId="13_ncr:1_{C4C0B67B-1811-4794-A4A8-5D022F26EA43}" xr6:coauthVersionLast="47" xr6:coauthVersionMax="47" xr10:uidLastSave="{00000000-0000-0000-0000-000000000000}"/>
  <bookViews>
    <workbookView xWindow="-120" yWindow="-120" windowWidth="19440" windowHeight="15000" tabRatio="670" xr2:uid="{00000000-000D-0000-FFFF-FFFF00000000}"/>
  </bookViews>
  <sheets>
    <sheet name="1-QUAR" sheetId="1" r:id="rId1"/>
    <sheet name="objetivos mais relevantes" sheetId="2" r:id="rId2"/>
    <sheet name="Folha2" sheetId="5" state="hidden" r:id="rId3"/>
    <sheet name="Memória descritiva " sheetId="6" r:id="rId4"/>
  </sheets>
  <definedNames>
    <definedName name="_89">#REF!</definedName>
    <definedName name="_xlnm.Print_Area" localSheetId="0">'1-QUAR'!$A$1:$N$203</definedName>
    <definedName name="Z_89363A37_9C11_4654_B5D5_1C6D46D3910E_.wvu.PrintArea" localSheetId="0" hidden="1">'1-QUAR'!$A$1:$N$203</definedName>
    <definedName name="Z_89363A37_9C11_4654_B5D5_1C6D46D3910E_.wvu.Rows" localSheetId="0" hidden="1">'1-QUAR'!$148:$149</definedName>
  </definedNames>
  <calcPr calcId="191029"/>
  <customWorkbookViews>
    <customWorkbookView name="JPF - Vista pessoal" guid="{89363A37-9C11-4654-B5D5-1C6D46D3910E}" mergeInterval="0" personalView="1" maximized="1" windowWidth="1436" windowHeight="687" tabRatio="67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17" i="1" l="1"/>
  <c r="M117" i="1" s="1"/>
  <c r="M113" i="1"/>
  <c r="M114" i="1"/>
  <c r="M115" i="1"/>
  <c r="M116" i="1"/>
  <c r="M111" i="1"/>
  <c r="M112" i="1"/>
  <c r="L111" i="1"/>
  <c r="K111" i="1"/>
  <c r="M50" i="1"/>
  <c r="M64" i="1"/>
  <c r="M35" i="1"/>
  <c r="K30" i="1"/>
  <c r="L104" i="1" l="1"/>
  <c r="L103" i="1"/>
  <c r="L102" i="1"/>
  <c r="L101" i="1"/>
  <c r="L100" i="1"/>
  <c r="L99" i="1"/>
  <c r="K104" i="1"/>
  <c r="K103" i="1"/>
  <c r="K102" i="1"/>
  <c r="K101" i="1"/>
  <c r="K100" i="1"/>
  <c r="K99" i="1"/>
  <c r="M100" i="1" l="1"/>
  <c r="M101" i="1"/>
  <c r="M102" i="1"/>
  <c r="M103" i="1"/>
  <c r="M104" i="1"/>
  <c r="M99" i="1"/>
  <c r="K55" i="1" l="1"/>
  <c r="K62" i="1"/>
  <c r="K61" i="1"/>
  <c r="K41" i="1"/>
  <c r="M41" i="1" s="1"/>
  <c r="K35" i="1"/>
  <c r="K63" i="1" l="1"/>
  <c r="K49" i="1" l="1"/>
  <c r="M49" i="1" s="1"/>
  <c r="L49" i="1" l="1"/>
  <c r="K48" i="1"/>
  <c r="M48" i="1" s="1"/>
  <c r="L48" i="1" l="1"/>
  <c r="M62" i="1"/>
  <c r="L62" i="1"/>
  <c r="M63" i="1" l="1"/>
  <c r="L63" i="1"/>
  <c r="H17" i="2" l="1"/>
  <c r="M42" i="1"/>
  <c r="L41" i="1"/>
  <c r="H20" i="2" l="1"/>
  <c r="N57" i="1" l="1"/>
  <c r="L87" i="1" s="1"/>
  <c r="M61" i="1"/>
  <c r="L61" i="1"/>
  <c r="M55" i="1" l="1"/>
  <c r="M56" i="1" l="1"/>
  <c r="L55" i="1" l="1"/>
  <c r="K47" i="1" l="1"/>
  <c r="M47" i="1" l="1"/>
  <c r="L47" i="1"/>
  <c r="J105" i="1"/>
  <c r="H16" i="2" l="1"/>
  <c r="L35" i="1" l="1"/>
  <c r="M36" i="1"/>
  <c r="N43" i="1"/>
  <c r="M30" i="1" l="1"/>
  <c r="M31" i="1"/>
  <c r="N26" i="1" s="1"/>
  <c r="L30" i="1"/>
  <c r="H19" i="2"/>
  <c r="C3" i="5"/>
  <c r="B3" i="5"/>
  <c r="C2" i="5"/>
  <c r="F23" i="2" l="1"/>
  <c r="H22" i="2" l="1"/>
  <c r="H15" i="2"/>
  <c r="L117" i="1"/>
  <c r="L105" i="1"/>
  <c r="K105" i="1"/>
  <c r="I105" i="1"/>
  <c r="M105" i="1" l="1"/>
  <c r="H25" i="2"/>
  <c r="B2" i="5"/>
  <c r="I86" i="1" l="1"/>
  <c r="C86" i="1"/>
  <c r="G87" i="1" l="1"/>
  <c r="I87" i="1" l="1"/>
  <c r="B87" i="1"/>
  <c r="C87" i="1" s="1"/>
  <c r="M87" i="1"/>
  <c r="B90" i="1" l="1"/>
</calcChain>
</file>

<file path=xl/sharedStrings.xml><?xml version="1.0" encoding="utf-8"?>
<sst xmlns="http://schemas.openxmlformats.org/spreadsheetml/2006/main" count="328" uniqueCount="221">
  <si>
    <t>DESIGNAÇÃO</t>
  </si>
  <si>
    <t>DESVIO</t>
  </si>
  <si>
    <t>JUSTIFICAÇÃO DE DESVIOS</t>
  </si>
  <si>
    <t>Eficácia</t>
  </si>
  <si>
    <t>Tolerância</t>
  </si>
  <si>
    <t>Eficiência</t>
  </si>
  <si>
    <t>Qualidade</t>
  </si>
  <si>
    <t>Total</t>
  </si>
  <si>
    <t>Despesas c/Pessoal</t>
  </si>
  <si>
    <t>Aquisições de Bens e Serviços</t>
  </si>
  <si>
    <t>Outras despesas correntes</t>
  </si>
  <si>
    <t>Peso</t>
  </si>
  <si>
    <t>Resultado</t>
  </si>
  <si>
    <t>A avaliação final do desempenho dos serviços é expressa qualitativamente pelas seguintes menções:</t>
  </si>
  <si>
    <t>peso dos parâmetros na avaliação final</t>
  </si>
  <si>
    <t>Avaliação final</t>
  </si>
  <si>
    <t>Indicadores</t>
  </si>
  <si>
    <t>QUALIDADE</t>
  </si>
  <si>
    <t>Exemplo:</t>
  </si>
  <si>
    <t>peso dos objetivos no respetivo parâmetro</t>
  </si>
  <si>
    <t>peso de cada objetivo na avaliação final</t>
  </si>
  <si>
    <t>Missão:</t>
  </si>
  <si>
    <t>Designação do Serviço|Organismo:</t>
  </si>
  <si>
    <t xml:space="preserve">Meta </t>
  </si>
  <si>
    <t>Valor Crítico</t>
  </si>
  <si>
    <t>Classificação</t>
  </si>
  <si>
    <t>NOTAS EXPLICATIVAS</t>
  </si>
  <si>
    <t>Satisfatório</t>
  </si>
  <si>
    <t>RECURSOS FINANCEIROS</t>
  </si>
  <si>
    <t>Bom</t>
  </si>
  <si>
    <t>Insuficiente</t>
  </si>
  <si>
    <t>Desvio</t>
  </si>
  <si>
    <t>Objetivos mais relevantes sombreados a amarelo</t>
  </si>
  <si>
    <t>I. EXPRESSÃO QUALITATIVA DA AVALIAÇÃO DOS SERVIÇOS</t>
  </si>
  <si>
    <t>INDICADORES|FONTES DE VERIFICAÇÃO</t>
  </si>
  <si>
    <r>
      <t xml:space="preserve">a) Desempenho </t>
    </r>
    <r>
      <rPr>
        <b/>
        <sz val="10"/>
        <color indexed="63"/>
        <rFont val="Calibri"/>
        <family val="2"/>
      </rPr>
      <t>bom</t>
    </r>
    <r>
      <rPr>
        <sz val="10"/>
        <color indexed="63"/>
        <rFont val="Calibri"/>
        <family val="2"/>
      </rPr>
      <t>, atingiu</t>
    </r>
    <r>
      <rPr>
        <b/>
        <sz val="10"/>
        <color indexed="63"/>
        <rFont val="Calibri"/>
        <family val="2"/>
      </rPr>
      <t xml:space="preserve"> todos</t>
    </r>
    <r>
      <rPr>
        <sz val="10"/>
        <color indexed="63"/>
        <rFont val="Calibri"/>
        <family val="2"/>
      </rPr>
      <t xml:space="preserve"> os objetivos, </t>
    </r>
    <r>
      <rPr>
        <b/>
        <sz val="10"/>
        <color indexed="63"/>
        <rFont val="Calibri"/>
        <family val="2"/>
      </rPr>
      <t>superando alguns</t>
    </r>
    <r>
      <rPr>
        <sz val="10"/>
        <color indexed="63"/>
        <rFont val="Calibri"/>
        <family val="2"/>
      </rPr>
      <t xml:space="preserve">; </t>
    </r>
  </si>
  <si>
    <r>
      <t xml:space="preserve">b) Desempenho </t>
    </r>
    <r>
      <rPr>
        <b/>
        <sz val="10"/>
        <color indexed="63"/>
        <rFont val="Calibri"/>
        <family val="2"/>
      </rPr>
      <t>satisfatório</t>
    </r>
    <r>
      <rPr>
        <sz val="10"/>
        <color indexed="63"/>
        <rFont val="Calibri"/>
        <family val="2"/>
      </rPr>
      <t xml:space="preserve">, atingiu </t>
    </r>
    <r>
      <rPr>
        <b/>
        <sz val="10"/>
        <color indexed="63"/>
        <rFont val="Calibri"/>
        <family val="2"/>
      </rPr>
      <t>todos</t>
    </r>
    <r>
      <rPr>
        <sz val="10"/>
        <color indexed="63"/>
        <rFont val="Calibri"/>
        <family val="2"/>
      </rPr>
      <t xml:space="preserve"> os objetivos </t>
    </r>
    <r>
      <rPr>
        <b/>
        <sz val="10"/>
        <color indexed="63"/>
        <rFont val="Calibri"/>
        <family val="2"/>
      </rPr>
      <t>ou os mais relevantes</t>
    </r>
    <r>
      <rPr>
        <sz val="10"/>
        <color indexed="63"/>
        <rFont val="Calibri"/>
        <family val="2"/>
      </rPr>
      <t>;</t>
    </r>
  </si>
  <si>
    <r>
      <t xml:space="preserve">c) Desempenho </t>
    </r>
    <r>
      <rPr>
        <b/>
        <sz val="10"/>
        <color indexed="63"/>
        <rFont val="Calibri"/>
        <family val="2"/>
      </rPr>
      <t>insuficiente</t>
    </r>
    <r>
      <rPr>
        <sz val="10"/>
        <color indexed="63"/>
        <rFont val="Calibri"/>
        <family val="2"/>
      </rPr>
      <t xml:space="preserve">, </t>
    </r>
    <r>
      <rPr>
        <b/>
        <sz val="10"/>
        <color indexed="63"/>
        <rFont val="Calibri"/>
        <family val="2"/>
      </rPr>
      <t>não atingiu</t>
    </r>
    <r>
      <rPr>
        <sz val="10"/>
        <color indexed="63"/>
        <rFont val="Calibri"/>
        <family val="2"/>
      </rPr>
      <t xml:space="preserve"> os objetivos </t>
    </r>
    <r>
      <rPr>
        <b/>
        <sz val="10"/>
        <color indexed="63"/>
        <rFont val="Calibri"/>
        <family val="2"/>
      </rPr>
      <t>mais relevantes</t>
    </r>
    <r>
      <rPr>
        <sz val="10"/>
        <color indexed="63"/>
        <rFont val="Calibri"/>
        <family val="2"/>
      </rPr>
      <t>.</t>
    </r>
  </si>
  <si>
    <r>
      <t xml:space="preserve">REGRA: Para este efeito, são considerados </t>
    </r>
    <r>
      <rPr>
        <b/>
        <sz val="10"/>
        <color indexed="63"/>
        <rFont val="Calibri"/>
        <family val="2"/>
      </rPr>
      <t>objetivos mais relevantes</t>
    </r>
    <r>
      <rPr>
        <sz val="10"/>
        <color indexed="63"/>
        <rFont val="Calibri"/>
        <family val="2"/>
      </rPr>
      <t xml:space="preserve"> aqueles que, somando os pesos por ordem decrescente de contribuição para a avaliação final, perfaçam uma percentagem superior a 50%, resultante do apuramento de, pelo menos, metade dos objectivos.</t>
    </r>
  </si>
  <si>
    <t>Data:</t>
  </si>
  <si>
    <t>EFICÁCIA</t>
  </si>
  <si>
    <t>PESO:</t>
  </si>
  <si>
    <t>EFICIÊNCIA</t>
  </si>
  <si>
    <t>Peso:</t>
  </si>
  <si>
    <t xml:space="preserve">Taxa de Realização </t>
  </si>
  <si>
    <t>CÁLCULOS AUXILIARES|GRÁFICOS</t>
  </si>
  <si>
    <t>Orçamento de Funcionamento (OF)</t>
  </si>
  <si>
    <t>Orçamento de Investimento (OI)</t>
  </si>
  <si>
    <t>Outros Valores (OV)</t>
  </si>
  <si>
    <t>Total (OF+OI+OV)</t>
  </si>
  <si>
    <t>Planeado</t>
  </si>
  <si>
    <t>Executados</t>
  </si>
  <si>
    <t>Funcionamento</t>
  </si>
  <si>
    <t>Investimento</t>
  </si>
  <si>
    <t>PLANEADO (€)</t>
  </si>
  <si>
    <t>EXECUTADO</t>
  </si>
  <si>
    <t>Grau de concretização</t>
  </si>
  <si>
    <t>AVALIAÇÃO FINAL DO SERVIÇO/ORGANISMO</t>
  </si>
  <si>
    <t>Pontuação 
Planeada</t>
  </si>
  <si>
    <t>Pontuação 
Realizada</t>
  </si>
  <si>
    <t>Objetivos Estratégicos (OE):</t>
  </si>
  <si>
    <t>Mês (monitorização)</t>
  </si>
  <si>
    <t>Taxa de Realização do OOP1</t>
  </si>
  <si>
    <t>Taxa de Realização do OOP4</t>
  </si>
  <si>
    <t>Dirigentes - Direção intermédia e Chefes de equipa</t>
  </si>
  <si>
    <t>Assistente Operacional</t>
  </si>
  <si>
    <t>Taxa de Realização dos Objetivos Operacionais</t>
  </si>
  <si>
    <t>Taxa de Realização dos Parâmetros</t>
  </si>
  <si>
    <t>RELAÇÃO entre OBJETIVOS ESTRATÉGICOS e OBJETIVOS OPERACIONAIS</t>
  </si>
  <si>
    <t>Objetivo Estratégico 1</t>
  </si>
  <si>
    <t>Objetivo Estratégico 2</t>
  </si>
  <si>
    <t>Objetivo Estratégico 3</t>
  </si>
  <si>
    <t>Coordenador Técnico - (inclui Chefes de Secção)</t>
  </si>
  <si>
    <t xml:space="preserve">Versão: </t>
  </si>
  <si>
    <t>Comissão de Coordenação e Desenvolvimento Regional de Lisboa e Vale do Tejo (CCDR LVT)</t>
  </si>
  <si>
    <t>UERHP</t>
  </si>
  <si>
    <t>UERHR</t>
  </si>
  <si>
    <t>Pontuação</t>
  </si>
  <si>
    <t>UERH (Unidade Equivalente de Recursos Humanos) P (Planeados) R (Realizados)</t>
  </si>
  <si>
    <t>Dirigentes - Direção Superior (*)</t>
  </si>
  <si>
    <t>Objetivo Estratégico 4</t>
  </si>
  <si>
    <t>Objetivo Estratégico 5</t>
  </si>
  <si>
    <t>Indicador</t>
  </si>
  <si>
    <t>Forma de cálculo</t>
  </si>
  <si>
    <r>
      <rPr>
        <b/>
        <sz val="12"/>
        <rFont val="Calibri"/>
        <family val="2"/>
      </rPr>
      <t>3.</t>
    </r>
    <r>
      <rPr>
        <sz val="12"/>
        <rFont val="Calibri"/>
        <family val="2"/>
      </rPr>
      <t xml:space="preserve"> Compilação, consolidação e harmonização dos contributos prestados e respetiva aprovação pela gestão de topo.</t>
    </r>
  </si>
  <si>
    <r>
      <rPr>
        <b/>
        <sz val="12"/>
        <rFont val="Calibri"/>
        <family val="2"/>
      </rPr>
      <t xml:space="preserve">2. </t>
    </r>
    <r>
      <rPr>
        <sz val="12"/>
        <rFont val="Calibri"/>
        <family val="2"/>
      </rPr>
      <t>Recolha dos contributos de todas as unidades orgânicas.</t>
    </r>
  </si>
  <si>
    <t xml:space="preserve">Os objetivos mais relevantes são:    </t>
  </si>
  <si>
    <t>Integrado em Objetivo Relevante</t>
  </si>
  <si>
    <t xml:space="preserve"> (objetivos/indicadores) </t>
  </si>
  <si>
    <t>Objetivo Estratégico 6</t>
  </si>
  <si>
    <t xml:space="preserve"> (*) Inclui os 2 vogais não executivos, os 4 secretários técnicos afetos ao PORLisboa 2020 e o coordenador do Orgão das Dinâmicas Regionais</t>
  </si>
  <si>
    <t>Ind1</t>
  </si>
  <si>
    <t>Ind2</t>
  </si>
  <si>
    <t>Ind3</t>
  </si>
  <si>
    <t>Ind4</t>
  </si>
  <si>
    <t>Ind5</t>
  </si>
  <si>
    <t>Ind6</t>
  </si>
  <si>
    <t>Polaridade</t>
  </si>
  <si>
    <t>Negativa</t>
  </si>
  <si>
    <t>Positiva</t>
  </si>
  <si>
    <t>Descrição</t>
  </si>
  <si>
    <t>Observações e valor crítico</t>
  </si>
  <si>
    <r>
      <rPr>
        <b/>
        <sz val="12"/>
        <rFont val="Calibri"/>
        <family val="2"/>
        <scheme val="minor"/>
      </rPr>
      <t xml:space="preserve">6. </t>
    </r>
    <r>
      <rPr>
        <sz val="12"/>
        <rFont val="Calibri"/>
        <family val="2"/>
        <scheme val="minor"/>
      </rPr>
      <t>Formas de cálculo dos indicadores, descrição e observações</t>
    </r>
  </si>
  <si>
    <t xml:space="preserve">Execução global </t>
  </si>
  <si>
    <t>Assegurar a coordenação e a articulação das diversas políticas setoriais de âmbito regional, bem como executar as políticas de ambiente, ordenamento do território e cidades, de incentivos do Estado à comunicação social  e apoiar tecnicamente as autarquias locais e as suas associações, ao nível da respetiva área geográfica de atuação</t>
  </si>
  <si>
    <r>
      <rPr>
        <b/>
        <sz val="12"/>
        <rFont val="Calibri"/>
        <family val="2"/>
      </rPr>
      <t xml:space="preserve">c) </t>
    </r>
    <r>
      <rPr>
        <sz val="12"/>
        <rFont val="Calibri"/>
        <family val="2"/>
      </rPr>
      <t>o envolvimento de todas as unidades orgânicas (DSOT, DSA, DSDR,  DSAJAL, DSCGAF, DDRI, PORLisboa2020 e Orgão de Acompanhamento das Dinâmicas Regionais);  considerou-se que as competências da DSF integram a DSA</t>
    </r>
  </si>
  <si>
    <t>OOP1</t>
  </si>
  <si>
    <t>OOP2</t>
  </si>
  <si>
    <t>OOP3</t>
  </si>
  <si>
    <t>OOP4</t>
  </si>
  <si>
    <t>OOP5</t>
  </si>
  <si>
    <t>Taxa de Realização do OOP3</t>
  </si>
  <si>
    <t>corrigir</t>
  </si>
  <si>
    <t>Para o apuramento do valor crítico, tratando-se de um indicador com polaridade positiva e à semelhança das orientações da Tutela referente ao mesmo indicador no anterior Ciclo de Gestão considerou-se 120%</t>
  </si>
  <si>
    <t>Prazo de elaboração do documento (medido em dias úteis)</t>
  </si>
  <si>
    <t>Ind 2: Filedoc (gestor documental)/SiiD</t>
  </si>
  <si>
    <t>Ind 1:  Filedoc (gestor documental)/SiiD</t>
  </si>
  <si>
    <t>Técnico Superior - (inclui Especialistas de Informática)</t>
  </si>
  <si>
    <t>Realizado
2019</t>
  </si>
  <si>
    <t>OOP1: Contribuir para a preparação do próximo período de programação</t>
  </si>
  <si>
    <t>Taxa de Realização do OOP5</t>
  </si>
  <si>
    <t>OOP6</t>
  </si>
  <si>
    <t>sim</t>
  </si>
  <si>
    <t>OE1: [VISÃO] Acertar a construção de uma região capital europeia, em alinhamento com o Green Deal da U.E. e os ODS das Nações Unidas, inserida num quadro de rotas e plataformas internacionais, que prioriza a valorização das pessoas e do território na construção de um futuro sustentável, alicerçado na competitividade e na inovação, na coesão social, na gestão eficiente dos recursos e do capital natural, na cultura, no cosmopolitismo, na mobilidade sustentável e no desenvolvimento integrado e policêntrico do território</t>
  </si>
  <si>
    <t xml:space="preserve"> OE2 [PARTICIPAÇÃO) Dinamizar os atores, as instituições e as empresas no quadro de uma participação ativa, promovendo sinergias e concertação, com foco em áreas emergentes (digital, saúde, circularidade) e com forte incidência territorial (no ordenamento, no ambiente e no desenvolvimento regional)</t>
  </si>
  <si>
    <t>OE3: [GOVERNANÇA] Assegurar a articulação e a cooperação intersectorial e regional, entre as políticas públicas e a iniciativa privada, contribuindo para a recuperação económica, os processos de convergência e competitividade, a modernização e digitalização e o reequilíbrio do urbano com a natureza</t>
  </si>
  <si>
    <t xml:space="preserve"> OE4:[POLÍTICAS ESTRUTURAIS] Atualizar o quadro de referência em matéria de política de ordenamento do território à escala regional e contribuir para o cumprimento dos objetivos estratégicos, ampliando o impacto das políticas públicas estruturantes, nomeadamente da RIS3 Lisboa 2021 2027 (Estratégia Regional de Especialização Inteligente), agilizando a execução eficaz dos fundos comunitários e respetiva monitorização</t>
  </si>
  <si>
    <t>OE5: [COOPERAÇÃO EM REDE] Organizar e a participar em redes no contexto da competitividade e cooperação local, regional, nacional, orientada para a afirmação institucional e para a capacitação interna, no quadro global de concretização da Estratégia Regional de Lisboa 2030, bem como na cooperação de Programas Europeus</t>
  </si>
  <si>
    <t>OE6: [EFICIÊNCIA] Melhorar o desempenho organizacional, através de serviços de excelência</t>
  </si>
  <si>
    <t>Meta 2021</t>
  </si>
  <si>
    <t>Realizado
2020</t>
  </si>
  <si>
    <t>OOP2:  Alterar/Rever os Planos Regionais de Ordenamento do Território</t>
  </si>
  <si>
    <t>Taxa de execução  do PORLisboa 2020</t>
  </si>
  <si>
    <t>Nº de DIA (ou DCAPE ou DDA) emitidas nos prazos estabelecidos / nº de procedimentos realizados</t>
  </si>
  <si>
    <t>(Total do Valor Executado/Total do Valor Programado para o PORLisboa) x 100</t>
  </si>
  <si>
    <t xml:space="preserve"> Rácio de cumprimento dos procedimentos de avaliação de impacte ambiental</t>
  </si>
  <si>
    <t>A Avaliação de Impacte Ambiental (AIA) é um instrumento de carácter preventivo da política do ambiente que tem por objeto a recolha de informação, identificação e previsão dos efeitos ambientais de determinados projetos, bem como a identificação e proposta de medidas que evitem, minimizem ou compensem esses efeitos, tendo em vista uma decisão sobre a viabilidade da execução de tais projetos e respetiva pós-avaliação.
O regime jurídico que enquadra a AIA (RJAIA) é o Decreto-Lei n.º 152-B/2017, de11 de dezembro que altera e republica o Decreto-Lei n.º 151-B/2013, de 31 de outubro
O procedimento de AIA compreende várias etapas nomeadamente:
- Procedimento de Definição do Âmbito do Estudo de Impacte Ambiental (PDA)
- Procedimento de Avaliação – Estudo de Impacte Ambiental (EIA)
- Procedimento de Verificação da Conformidade Ambiental do Projeto de Execução (RECAPE)
As várias etapas do procedimento iniciam-se com a apresentação pelo proponente dos estudos necessários à apreciação.
No caso da PDA os estudos são remetidos diretamente à Autoridade de AIA (CCDRLVT).
Este procedimento constitui uma fase preliminar e facultativa do procedimento de AIA, a qual  consiste na identificação e seleção das questões ambientais mais significativas que podem ser afetadas pelos potenciais impactes causados pelo projeto, e sobre as quais o EIA deverá incidir. Conclui-se com a emissão duma Declaração de Definição do Âmbito (DDA), na qual a autoridade de AIA emite decisão sobre os aspetos que devem ser integrados no EIA.
No caso do EIA o procedimento de avaliação inicia-se com a apresentação pelo proponente à entidade licenciadora ou competente para a autorização, de um EIA (Relatório Técnico, Resumo Não Técnico e eventuais anexos) acompanhado do estudo prévio, anteprojeto ou projeto, o qual é remetido à  autoridade de AIA.O procedimento tramita no módulo do LUA sediado na plataforma SILIAmb. Conclui-se com a emissão de uma Declaração de Impacte Ambiental (DIA), com carácter vinculativo, a qual pode ser favorável, favorável condicionada ou desfavorável.
No caso do RECAPE os estudos são remetidos diretamente à Autoridade de AIA (CCDRLVT) através da plataforma do SILIAmb. Este procedimento enquadra os projetos que na etapa de procedimento de avaliação (EIA) foram apresentados em fase de anteprojeto ou de estudo prévio, Conclui-se com a emissão de uma Declaração de Conformidade Ambiental do Projeto de Execução (DCAPE), com carácter vinculativo, a qual pode ser favorável, favorável condicionada ou desfavorável.
Para verificação do cumprimento do indicador, será avaliado o cumprimento dos prazos legais para todos os procedimentos tramitados e concluídos no ano de 2021.
Prazo legal PDA – 35 dias sem Consulta Pública; 45 dias com Consulta Pública
Prazo legal EIA – 100 dias
Prazo legal RECAPE – 50 dias</t>
  </si>
  <si>
    <t>Taxa de Realização do OOP2</t>
  </si>
  <si>
    <t>OOP1:  Contribuir para a preparação do próximo período de programação</t>
  </si>
  <si>
    <r>
      <rPr>
        <b/>
        <sz val="12"/>
        <rFont val="Calibri"/>
        <family val="2"/>
      </rPr>
      <t xml:space="preserve">1. </t>
    </r>
    <r>
      <rPr>
        <sz val="12"/>
        <rFont val="Calibri"/>
        <family val="2"/>
      </rPr>
      <t>Definição de metodologia a seguir para a elaboração e apresentação dos instrumentos de gestão previsional: Plano de Atividades 2021 e QUAR 2021</t>
    </r>
  </si>
  <si>
    <r>
      <rPr>
        <b/>
        <sz val="12"/>
        <rFont val="Calibri"/>
        <family val="2"/>
      </rPr>
      <t xml:space="preserve">4. </t>
    </r>
    <r>
      <rPr>
        <sz val="12"/>
        <rFont val="Calibri"/>
        <family val="2"/>
      </rPr>
      <t>Seleção dos objetivos operacionais/indicadores para integração do QUAR 2021, tendo em conta:</t>
    </r>
  </si>
  <si>
    <r>
      <rPr>
        <b/>
        <sz val="12"/>
        <rFont val="Calibri"/>
        <family val="2"/>
      </rPr>
      <t>a)</t>
    </r>
    <r>
      <rPr>
        <sz val="12"/>
        <rFont val="Calibri"/>
        <family val="2"/>
      </rPr>
      <t xml:space="preserve"> a relevância dos mesmos para o ciclo de gestão de 2021</t>
    </r>
  </si>
  <si>
    <t>Trata-se de um indicador com polaridade positiva. Considerou-se a meta de 85%, com uma tolerância de 10%, em alinhamento com o histórico e com a taxa alcançada à data de elaboração do presente documento (92%) . Também  de acordo com o histórico,  o valor critico de 95% corresponde à melhor taxa já alcançada</t>
  </si>
  <si>
    <t>Passos para a construção do QUAR 2021:</t>
  </si>
  <si>
    <t>119%</t>
  </si>
  <si>
    <t>Memória descritiva QUAR 2021</t>
  </si>
  <si>
    <t>não</t>
  </si>
  <si>
    <t>OOP4:  Otimizar a aplicação dos Fundos Estruturais na Região</t>
  </si>
  <si>
    <t>OOP5: Coordenar e acompanhar os procedimentos de Avaliação de Impacte Ambiental</t>
  </si>
  <si>
    <t>Ind7</t>
  </si>
  <si>
    <t>X</t>
  </si>
  <si>
    <t>Ind 4:  SI LISBOA2020/SiiD</t>
  </si>
  <si>
    <t>Ind5:   SI LISBOA2020/SiiD</t>
  </si>
  <si>
    <t>O4|Ind.5: Taxa de execução do PORLisboa 2020</t>
  </si>
  <si>
    <t>OOP3:  Participar na Comissão do Arco Atlântico, dentro do mandato de Vice Presidência, liderando o Grupo de Trabalho da Estratégia Marítima Atlântica</t>
  </si>
  <si>
    <t>Prazo de elaboração do Relatório anual do mandato</t>
  </si>
  <si>
    <t>O3|Ind.3: Prazo de elaboração do Relatório anual do mandato</t>
  </si>
  <si>
    <t>Ind 3: Filedoc (gestor documental)/SiiD</t>
  </si>
  <si>
    <t xml:space="preserve">A Vice-Presidência do Arco Atlântico, numa iniciativa que contribui para o fortalecimento da visibilidade internacional da região, iniciou em Outubro de 2020, com um mandato 2 anos.
Pretende-se: tirar o máximo partido dos novos instrumentos e políticas da UE em benefício das Regiões Atlânticas; impulsionar o desenvolvimento e implementação da Estratégia Marítima Atlântica e do seu Plano de Ação 2.0; evoluir para a adoção de uma Estratégia Macrorregional; e aumentar a visibilidade da Comissão Arco Atlântico perante os novos membros e as instituições da EU;
  Neste âmbito, assumimos a coordenação do Grupo de Trabalho da Estratégia Marítima Atlântica, com o objectivo de intensificar a cooperação, aumentar as parcerias, procurar o envolvimento das regiões na governação da Estratégia Atlântica e do seu Plano de Ação 2.0.
   Pretende-se também explorar sinergias entre as estratégias regionais de especialização inteligente tendo em vista a identificação de ações conjuntas que concorram para a implementação do plano de ação, procurando-se ainda identificar fontes de financiamento
 Cronograma:
 30 abril – memorando sobre informação de contexto
30 agosto – relatório de acompanhamento, programa de atividades na óptica do cumprimento do mandato
15 dezembro – relatório anual do mandato
</t>
  </si>
  <si>
    <t>Ind8</t>
  </si>
  <si>
    <t>Não existe referência para o valor crítico.  Para a meta de 50% com uma tolerância de 10%, o valor critico corresponde a 75% e resulta , por definição,  do seguinte cálculo: (50+10)*1,25</t>
  </si>
  <si>
    <t>Grau de satisfação alcançado dos inquéritos de satisfação dos stakeholders</t>
  </si>
  <si>
    <t>3,79</t>
  </si>
  <si>
    <t>4,13</t>
  </si>
  <si>
    <t>Considerando que existe histórico, propõe-se como meta+tolerância a média do grau de satisfação atingido nos últimos 3 anos. Como valor crítico cococa-se  o melhor grau alcançado: 4,13. (NOTA: O grau de satisfação dos inquéiros de satisfação varia entre 1 e 5)</t>
  </si>
  <si>
    <t>OBJETIVOS MAIS RELEVANTES- por autalizar-aguarda orientações</t>
  </si>
  <si>
    <t>Ind 8: Filedoc (gestor documental) /SiiD</t>
  </si>
  <si>
    <t>Ind 9: Filedoc (gestor documental) /SiiD</t>
  </si>
  <si>
    <t xml:space="preserve">OOP6:   Implementar medidas propostas no art.º25º da LOE 2021, no que se refere à boa gestão dos trabalhadores, à simplificação de processos administrativos e à avaliação </t>
  </si>
  <si>
    <t xml:space="preserve">O somatório dos 4  objetivos operacionais mais relevantes (&gt;metade  dos 6) representa 85% do peso total. O resultado obtido é apurado através de: a) ponderação do peso de cada objetivo operacional no total ; b) tendo em conta o peso de cada objetivo operacional no total, são agregados os 4 objetivos de maior peso:2 de eficácia e 1 de eficiência e 1 de qualidade que representam mais de 50%, nomeadamente, 85% (10,5%+10,5%+14%+50%=85%).                                                                                                                                                                                                                                                                                                                                                                                                                                                                                                                                                                                                                                                                                                                                                  </t>
  </si>
  <si>
    <r>
      <rPr>
        <b/>
        <sz val="12"/>
        <rFont val="Calibri"/>
        <family val="2"/>
      </rPr>
      <t>5.</t>
    </r>
    <r>
      <rPr>
        <sz val="12"/>
        <rFont val="Calibri"/>
        <family val="2"/>
      </rPr>
      <t xml:space="preserve"> Soma dos 4 objetivos operacionais mais relevantes (&gt;metade dos 6 objetivos) representando 85% do peso total. O resultado obtido foi apurado através de: a) ponderação do peso de cada objetivo operacional no total ; b) tendo em conta o peso de cada objetivo operacional no total, são agregados os 4 objetivos de maior peso: 2 de eficácia e 1 de eficiência e 1 de qualidade e que representam mais de 50%, nomeadamente, 85% (10,5+10,5+14%+50% =85%).                   </t>
    </r>
  </si>
  <si>
    <r>
      <rPr>
        <b/>
        <sz val="12"/>
        <rFont val="Calibri"/>
        <family val="2"/>
      </rPr>
      <t xml:space="preserve">b) </t>
    </r>
    <r>
      <rPr>
        <sz val="12"/>
        <rFont val="Calibri"/>
        <family val="2"/>
      </rPr>
      <t>o cruzamento dos 6 Objetivos Estratégicos</t>
    </r>
  </si>
  <si>
    <t>Ind9</t>
  </si>
  <si>
    <t>Não existe referência para o valor crítico.  Para a meta de50% com uma tolerância de 10%, o valor critico corresponde a 75% e resulta , por definição,  do seguinte cálculo: (50+10)*1,25</t>
  </si>
  <si>
    <t xml:space="preserve">% de aprovação de requerimentos elegíveis, relativos à organização do tempo de trabalho e que visam a conciliação da vida profissional, familiar e pessoal </t>
  </si>
  <si>
    <t>QUAR 2021</t>
  </si>
  <si>
    <t>Objetivos Operacionais (OOP) QUAR 2021</t>
  </si>
  <si>
    <t>Percentagem de decisões com um desvio não superior a 10% face ao prazo estabelecido nos avisos</t>
  </si>
  <si>
    <t>O5|Ind 7: Rácio de cumprimento dos procedimentos de avaliação de impacte ambiental</t>
  </si>
  <si>
    <t xml:space="preserve">O6|Ind8: % de aprovação de requerimentos elegíveis, relativos à organização do tempo de trabalho e que visam a conciliação da vida profissional, familiar e pessoal </t>
  </si>
  <si>
    <t>O6|Ind10: Grau de satisfação dos inquéritos de satisfação dos stakeholders externos</t>
  </si>
  <si>
    <t>Ind10</t>
  </si>
  <si>
    <t>O4|Ind.6: Percentagem de decisões com um desvio não superior a 10% face ao prazo estabelecido nos avisos</t>
  </si>
  <si>
    <t>Trata-se de um indicador para ser comparado entre unidades homogéneas. A execução do presente indicador permite avaliar a eficácia quanto à aceleração da execução do PORLisboa, nomeadamente não ultrapassar as metas/prazos definidos nos avisos de abertura. A forma de cálculo corresponde  ao rácio entre o N.º de decisões com um desvio não superior a 10% face ao prazo estabelecido nos avisos / N.º de decisões totais x 100</t>
  </si>
  <si>
    <t xml:space="preserve"> Tratando-se de um indicador com  polaridade positiva, propõe-se como  meta  o valor de 30%, com uma tolerância de 10%. Para o apuramento do valor crítico considerou-se  50%, que resulta da definição de valor critico:(30%+10%)*1,25</t>
  </si>
  <si>
    <t xml:space="preserve">                                                                                                                                                                                                                                                                                                     Trata-se de um indicador para ser comparado entre unidades homogéneas. A execução do presente indicador garante o cumprimento da meta financeira da taxa de execução para o PORLisboa 2020. A forma de cálculo corresponde ao rácio entre o valor fundo (FEDER e FSE)  executado acumulado nos pedidos de pagamento até 31 dezembro 2021 sobre  o valor fundo programado no Programa e que corresponde a 817 080 783,00€.
</t>
  </si>
  <si>
    <t>O4|Ind.4: Taxa de cumprimento da regra N+3 do PORLisboa 2020</t>
  </si>
  <si>
    <t xml:space="preserve"> Taxa de cumprimento da regra N+3 do PORLisboa 2020</t>
  </si>
  <si>
    <r>
      <t xml:space="preserve">a) Os dias de meta e tolerância são considerados "dias úteis".                                                                                                                                                                                                                                                                                                                                                                                                                                                                                                                                                                                                                                                             b) Fórmulas de cálculo dos indicadores:                                                                                                                                                                                                                                                                                                                                                                                                                                    Indicador 1 - data/prazo (medido em dias úteis)                                                                                              </t>
    </r>
    <r>
      <rPr>
        <i/>
        <sz val="10"/>
        <color theme="1" tint="0.499984740745262"/>
        <rFont val="Calibri"/>
        <family val="2"/>
        <scheme val="minor"/>
      </rPr>
      <t xml:space="preserve">                                                                                                                                                                                                                                                                                                                                                  </t>
    </r>
    <r>
      <rPr>
        <i/>
        <sz val="10"/>
        <color theme="1" tint="0.34998626667073579"/>
        <rFont val="Calibri"/>
        <family val="2"/>
        <scheme val="minor"/>
      </rPr>
      <t xml:space="preserve">                                                                                                                                                                                                                                                                                                              Indicador 2-</t>
    </r>
    <r>
      <rPr>
        <i/>
        <sz val="10"/>
        <color rgb="FFFF0000"/>
        <rFont val="Calibri"/>
        <family val="2"/>
        <scheme val="minor"/>
      </rPr>
      <t xml:space="preserve"> </t>
    </r>
    <r>
      <rPr>
        <i/>
        <sz val="10"/>
        <color theme="1" tint="0.499984740745262"/>
        <rFont val="Calibri"/>
        <family val="2"/>
        <scheme val="minor"/>
      </rPr>
      <t xml:space="preserve"> data/prazo (medido em dias úteis)     </t>
    </r>
    <r>
      <rPr>
        <i/>
        <sz val="10"/>
        <color theme="1" tint="0.34998626667073579"/>
        <rFont val="Calibri"/>
        <family val="2"/>
        <scheme val="minor"/>
      </rPr>
      <t xml:space="preserve">                                                                                                                                                                                                                                                                                                                                                                                                     Indicador 3-  data/prazo (medido em dias úteis)                                                                                                                                                                                                                                                                                                                                                                                                                                                                                                    Indicador 4- Valor Fundo acumulado dos pedidos de pagamento intermédios submetidos pela Autoridade de Gestão do PORLisboa 2020 acumulados até 31.dez.2021 / valor fundo exigido para o cumprimento do N+3 que corresponde a 396.644.999,48€                                                                                                                                                                                                                                                                                                                                                                                                                                                   Indicador 5 - (Total do Valor Executado/Total do Valor Programado para o PORLisboa) x 100                                                                                                                                                                                                                                                                                                                                     Indicador 6-  N.º de decisões com um desvio não superior a 10% face ao prazo estabelecido nos avisos / N.º de decisões totais x 100                                                                                                                                                                                                                                                                                                                                                                                                                                                                                                                                                                                                                                                                                                                                                                                                                                                                                                                                                                                                    Indicador 7 - Nº de DIA (ou DCAPE ou DDA) emitidas nos prazos estabelecidos / nº de procedimentos realizadosx 100</t>
    </r>
    <r>
      <rPr>
        <i/>
        <sz val="10"/>
        <color theme="1" tint="0.499984740745262"/>
        <rFont val="Calibri"/>
        <family val="2"/>
        <scheme val="minor"/>
      </rPr>
      <t xml:space="preserve">
In</t>
    </r>
    <r>
      <rPr>
        <i/>
        <sz val="10"/>
        <color theme="1" tint="0.34998626667073579"/>
        <rFont val="Calibri"/>
        <family val="2"/>
        <scheme val="minor"/>
      </rPr>
      <t xml:space="preserve">dicador 8- Pedidos favoráveis a trabalho remoto e horários adaptados /Total de pedidos de trabalho remoto e horários adaptadosx 100                                                                                                                                                                                                                                                                                                       Indicador 9-  Nº de municípios com a informação devidamente carregada/Total de municipos da RLVT(52)*x 100                                                                                                                                                                                                                                                               Indicador 10-  Grau de satisfação alcançado dos inquéritos de satisfação dos stakeholders                                                                                                                                                                                                                                                                                                                                                                                                                                                                                                                                                                                                                                    </t>
    </r>
  </si>
  <si>
    <t>Ind 7: Filedoc (gestor documental)/SiiD</t>
  </si>
  <si>
    <t>Ind 10: Filedoc (gestor documental) /SiiD</t>
  </si>
  <si>
    <t>Ind 6:  SI LISBOA2020/SiiD</t>
  </si>
  <si>
    <t>N.º de decisões com um desvio não superior a 10% face ao prazo estabelecido nos avisos publicados no ano 2021/ N.º de decisões totais x 100</t>
  </si>
  <si>
    <r>
      <t xml:space="preserve"> Tratando-se de um indicador com  polaridade positiva, propõe-se como  meta  o valor de 55%, com uma tolerância de 10%</t>
    </r>
    <r>
      <rPr>
        <b/>
        <i/>
        <sz val="9"/>
        <rFont val="Calibri"/>
        <family val="2"/>
      </rPr>
      <t xml:space="preserve">. </t>
    </r>
    <r>
      <rPr>
        <b/>
        <sz val="9"/>
        <rFont val="Calibri"/>
        <family val="2"/>
      </rPr>
      <t>(Na presente data o valor é de 43%)</t>
    </r>
    <r>
      <rPr>
        <b/>
        <i/>
        <sz val="9"/>
        <rFont val="Calibri"/>
        <family val="2"/>
      </rPr>
      <t xml:space="preserve"> .</t>
    </r>
    <r>
      <rPr>
        <b/>
        <sz val="9"/>
        <rFont val="Calibri"/>
        <family val="2"/>
      </rPr>
      <t>Para o apuramento do valor crítico considerou-se  81%, que resulta da definição de valor critico:(55%+10%)*1,25</t>
    </r>
  </si>
  <si>
    <t>OOP6: Implementar medidas propostas no art.º28º da LOE 2021, no que se refere à boa gestão dos trabalhadores, à simplificação de processos administrativos e à avaliação pelos cidadãos</t>
  </si>
  <si>
    <t xml:space="preserve">No âmbito da LOE para 2021, devem os serviços inscrever no respetivo QUAR objetivos de Boa Gestão dos Trabalhadores, designadamente, no domínio da Conciliação da Vida Pessoal, Profissional e Familiar. (alínea a) do artº 28º)
Para este efeito, os organismos devem proporcionar aos seus trabalhadores as condições para uma melhor organização e gestão dos tempos de trabalho e não trabalho, nomeadamente, a autorização para usufruto de um horário de trabalho adaptado às necessidades da pessoa e a definição do local para o desempenho das funções e prestação do trabalho
</t>
  </si>
  <si>
    <t xml:space="preserve">No âmbito da LOE para 2021, devem os serviços inscrever no respetivo QUAR objetivos referentes a medidas Simplex, cuja implementação sejam responsabilidade do organismo.(alínea b) do artº 28 )
Neste contexto, assume particular relevância a monitorização da execução da Plataforma T-Invest (medida #143 SIMPLEX). Inserida na estratégia nacional de valorização e aumento de competitividade dos territórios, esta solução tecnológica constitui-se num instrumento que agrega, sistematiza e divulga a soma dos benefícios disponibilizados pelas autarquias a empreendedores e famílias.
</t>
  </si>
  <si>
    <t xml:space="preserve">No âmbito a da LOE para 2021, devem os serviços inscrever no respetivo QUAR objetivos referentes à avaliação pelos cidadãos, em particular nos serviços que tenham atendimento público ou prestem serviço direto a cidadãos e empresas.  ( alínea c) do artº 28º )
Com o objetivo de aproximar e reforçar a ligação entre as CCDR e AG às comunidades, assume-se o grau de satisfação dos utilizadores/nível de qualidade do serviço prestado como uma métrica de extrema relevância, constituindo um instrumento de melhoria dos serviços. Por norma este índice é aferido através de inquéritos/questionários ou outros instrumentos de auscultação de opinião, e visa avaliar a opinião dos utilizadores. 
</t>
  </si>
  <si>
    <t>Pedidos favoráveis a horários adaptados e trabalho remoto/Total de pedidos de horários adaptados e trabalho remoto x 100</t>
  </si>
  <si>
    <t>Não existe referência para o valor crítico.  Para a meta de 15 de dezembro,  que corresponde a 241 dias úteis  e com uma tolerância de 10 dias úteis, tratando-se de um indicador com polaridade negativa, o valor crítico proposto  corresponde a  173 dias  úteis  e resulta do seguinte cálculo: (241-10)*0,75</t>
  </si>
  <si>
    <t>Taxa de Realização do OOP6</t>
  </si>
  <si>
    <t>Prazo de produção de um relatório sobre as dinâmicas territoriais da Região de Lisboa e Vale do Tejo</t>
  </si>
  <si>
    <t>O2|Ind.2: Prazo de produção de um relatório sobre as dinâmicas territoriais da Região de Lisboa e Vale do Tejo</t>
  </si>
  <si>
    <t>Não existe referência para o valor crítico.  Para a meta de 15 de dezembro,  que corresponde a 241 dias úteis  e com uma tolerância de 10 dias úteis, tratando-se de um indicador com polaridade negativa, o valor crítico proposto  corresponde a  173 dias  úteis  e resulta do seguinte cálculo: (241-10)*0,75,</t>
  </si>
  <si>
    <t xml:space="preserve">A alteração do quadro legal do ordenamento do território ocorrida entre 2014 e 2015 associada à publicação em 2019 do novo Programa Nacional da Política de Ordenamento do Território, estabelece e cria as bases necessárias para o processo de alteração dos Planos Regionais de Ordenamento do Território (PROT) e a obrigatória recondução a Programas Regionais de Ordenamento do Território.
Este novo referencial, para além da obrigação legal que lhe está associada, constitui também o motivacional necessário para a atualização dos instrumentos estratégicos em matéria de política de ordenamento do território da Região de Lisboa e Vale do Tejo – os PROT da Área Metropolitana de Lisboa (PROT-AML), publicado em 2002, e do Oeste e Vale do Tejo (PROT-OVT), publicado em 2009.
Tendo em vista a preparação de revisão dos PROT, e enquanto se aguarda a publicação da Resolução de Conselho de Ministros que formaliza a mesma, será elaborado um Relatório das Dinâmicas Territoriais considerando os domínios e subdomínios trabalhados no REOT LVT 2017 em articulação com as temáticas consideradas no âmbito do REOT Nacional. Este relatório trará contributos para uma avaliação da execução dos PROT
Faseamento:
- Validação da metodologia e primeiros resultados de ocupação do solo e crescimento urbano (1.º semestre)
- Apresentação do relatório das Dinâmicas Territoriais (2º semestre).
</t>
  </si>
  <si>
    <t xml:space="preserve">   Trata-se de um indicador para ser comparado entre unidades homogéneas. A execução do presente indicador garante o cumprimento da meta financeira do  N+3 para o PORLisboa 2020.A forma de cálculo corresponde ao rácio entre o valor fundo (FEDER e FSE) acumulado dos pedidos de pagamento intermédios submetidos à ADC até 31 dezembro 2021 sobre  o valor fundo exigido para o cumprimento da meta financeira do N+3 e que corresponde a 381.292.493,66€</t>
  </si>
  <si>
    <t>Valor Fundo acumulado dos pedidos de pagamento intermédios submetidos pela Autoridade de Gestão do PORLisboa 2020 acumulados até 31.dez.2021/ valor fundo acumulado exigido para o cumprimento do N+3 no ano 2021 que corresponde a 381.292.493,66€</t>
  </si>
  <si>
    <t>O6|Ind9: % de municípios da Lezíria do Tejo e da AML  com informação remetida para carregamento na Plataforma Informática (medida #143 SIMPLEX): T-INVEST</t>
  </si>
  <si>
    <t>O6|Ind9:O6|Ind9: % de municípios da Lezíria do Tejo e da AML  com informação remetida para carregamento na Plataforma Informática (medida #143 SIMPLEX): T-INVEST</t>
  </si>
  <si>
    <t>Nº de municípios da Lezíria do Tejo e da AML com informação remetida para carregamento na Plataforma T-INVEST / Total de municípios da Lezíria do Tejo e AML (29) x 100</t>
  </si>
  <si>
    <t xml:space="preserve">Prazo de atualização e reforço da RIS3 Lisboa 2021 2027 </t>
  </si>
  <si>
    <t xml:space="preserve">A RIS3 Lisboa teve um processo de revisão que foi concluído em 2020, sendo objetivo QUAR no anterior PA2020. Um processo intenso, que envolveu 256 atores de relevância regional.
Em 2021, importa atualizar e reforçar o documento RIS3 Lisboa, através da oportunidade de reflexão aberta em temas centrais de especialização inteligente, através de contributos da monitorização e acompanhamento evolução da realidade territorial, das dinâmicas regionais, do desenvolvimento da programação 2030. Importa ainda, retomar os grupos de trabalho, confirmando a estratégia, dando-lhe aprofundamento e atualidade, do contexto de uma reflexão de peritos reconhecidos. Importa ainda robustecer o documento com conteudos e alinhamento regulamentares indisponíveis ou numa versão preliminar em 2020 (tais como policy mix e governação)
[alterando]
Cronograma
30 abril – memorando de análise critica ao documento RIS3 Lisboa
30 agosto – memorando de verificação das condições favoráveis
22 dezembro – atualização e reforço da RIS3 Lisboa (cumprido com envio do documento para Presidência6)
</t>
  </si>
  <si>
    <t>Não existe referência para o valor crítico.  Para a meta de 22 de dezembro,  que corresponde a 246 dias úteis  e com uma tolerância de 5 dias úteis, tratando-se de um indicador com polaridade negativa, o valor crítico proposto  corresponde a  181 dias  úteis  e resulta do seguinte cálculo: (246-5)*0,75</t>
  </si>
  <si>
    <t xml:space="preserve">O1|Ind.1: Prazo de atualização e reforço da RIS3 Lisboa 2021 2027 </t>
  </si>
  <si>
    <t>12</t>
  </si>
  <si>
    <t>Assistente Técnico (Inclui Vigilantes da Natureza e Técnicos de Informática )</t>
  </si>
  <si>
    <t>RECURSOS HUMANOS</t>
  </si>
  <si>
    <t>RA 31/12/2021</t>
  </si>
  <si>
    <t xml:space="preserve">Grau de satisfação dos inquéritos de satisfação dos stakeholders externos </t>
  </si>
  <si>
    <t>121%- atingiu todos os objetivos QUAR tendo superado alguns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</si>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</sst>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_-* #,##0.00\ [$€-816]_-;\-* #,##0.00\ [$€-816]_-;_-* &quot;-&quot;??\ [$€-816]_-;_-@_-"/>
    <numFmt numFmtId="165" formatCode="_-* #,##0.00\ &quot;Esc.&quot;_-;\-* #,##0.00\ &quot;Esc.&quot;_-;_-* &quot;-&quot;??\ &quot;Esc.&quot;_-;_-@_-"/>
    <numFmt numFmtId="166" formatCode="#,##0.00\ &quot;€&quot;"/>
    <numFmt numFmtId="167" formatCode="0.0%"/>
  </numFmts>
  <fonts count="67" x14ac:knownFonts="1">
    <font>
      <sz val="10"/>
      <name val="Arial"/>
      <charset val="1"/>
    </font>
    <font>
      <sz val="11"/>
      <color indexed="8"/>
      <name val="Calibri"/>
      <family val="2"/>
    </font>
    <font>
      <sz val="10"/>
      <name val="Arial"/>
      <family val="2"/>
    </font>
    <font>
      <sz val="10"/>
      <name val="Arial"/>
      <family val="2"/>
    </font>
    <font>
      <sz val="10"/>
      <name val="Arial"/>
      <family val="2"/>
    </font>
    <font>
      <sz val="11"/>
      <color indexed="8"/>
      <name val="Calibri"/>
      <family val="2"/>
    </font>
    <font>
      <sz val="11"/>
      <color indexed="8"/>
      <name val="Verdana"/>
      <family val="2"/>
    </font>
    <font>
      <sz val="8"/>
      <name val="Arial"/>
      <family val="2"/>
    </font>
    <font>
      <b/>
      <sz val="10"/>
      <color indexed="63"/>
      <name val="Calibri"/>
      <family val="2"/>
    </font>
    <font>
      <sz val="10"/>
      <color indexed="63"/>
      <name val="Calibri"/>
      <family val="2"/>
    </font>
    <font>
      <b/>
      <sz val="9"/>
      <color indexed="63"/>
      <name val="Calibri"/>
      <family val="2"/>
    </font>
    <font>
      <sz val="11"/>
      <color theme="1"/>
      <name val="Calibri"/>
      <family val="2"/>
      <scheme val="minor"/>
    </font>
    <font>
      <sz val="11"/>
      <color theme="1"/>
      <name val="Verdana"/>
      <family val="2"/>
    </font>
    <font>
      <sz val="10"/>
      <color indexed="8"/>
      <name val="Calibri"/>
      <family val="2"/>
      <scheme val="minor"/>
    </font>
    <font>
      <sz val="10"/>
      <name val="Calibri"/>
      <family val="2"/>
      <scheme val="minor"/>
    </font>
    <font>
      <b/>
      <sz val="10"/>
      <color theme="1" tint="0.34998626667073579"/>
      <name val="Calibri"/>
      <family val="2"/>
      <scheme val="minor"/>
    </font>
    <font>
      <b/>
      <sz val="10"/>
      <color indexed="55"/>
      <name val="Calibri"/>
      <family val="2"/>
      <scheme val="minor"/>
    </font>
    <font>
      <b/>
      <sz val="10"/>
      <color indexed="9"/>
      <name val="Calibri"/>
      <family val="2"/>
      <scheme val="minor"/>
    </font>
    <font>
      <sz val="10"/>
      <color theme="1" tint="0.34998626667073579"/>
      <name val="Calibri"/>
      <family val="2"/>
      <scheme val="minor"/>
    </font>
    <font>
      <b/>
      <sz val="10"/>
      <color indexed="8"/>
      <name val="Calibri"/>
      <family val="2"/>
      <scheme val="minor"/>
    </font>
    <font>
      <b/>
      <sz val="10"/>
      <name val="Calibri"/>
      <family val="2"/>
      <scheme val="minor"/>
    </font>
    <font>
      <sz val="12"/>
      <name val="Calibri"/>
      <family val="2"/>
      <scheme val="minor"/>
    </font>
    <font>
      <b/>
      <sz val="8"/>
      <color theme="1" tint="0.34998626667073579"/>
      <name val="Calibri"/>
      <family val="2"/>
      <scheme val="minor"/>
    </font>
    <font>
      <sz val="12"/>
      <color indexed="8"/>
      <name val="Calibri"/>
      <family val="2"/>
      <scheme val="minor"/>
    </font>
    <font>
      <b/>
      <sz val="12"/>
      <color indexed="55"/>
      <name val="Calibri"/>
      <family val="2"/>
      <scheme val="minor"/>
    </font>
    <font>
      <b/>
      <sz val="10"/>
      <color theme="1" tint="0.249977111117893"/>
      <name val="Calibri"/>
      <family val="2"/>
      <scheme val="minor"/>
    </font>
    <font>
      <b/>
      <sz val="28"/>
      <color theme="1" tint="0.34998626667073579"/>
      <name val="Calibri"/>
      <family val="2"/>
      <scheme val="minor"/>
    </font>
    <font>
      <b/>
      <sz val="28"/>
      <color theme="1" tint="0.34998626667073579"/>
      <name val="Calibri"/>
      <family val="2"/>
    </font>
    <font>
      <b/>
      <sz val="10"/>
      <color rgb="FF008000"/>
      <name val="Calibri"/>
      <family val="2"/>
      <scheme val="minor"/>
    </font>
    <font>
      <b/>
      <sz val="10"/>
      <color theme="0"/>
      <name val="Calibri"/>
      <family val="2"/>
      <scheme val="minor"/>
    </font>
    <font>
      <sz val="10"/>
      <color theme="0"/>
      <name val="Arial"/>
      <family val="2"/>
    </font>
    <font>
      <i/>
      <sz val="10"/>
      <color theme="1" tint="0.34998626667073579"/>
      <name val="Calibri"/>
      <family val="2"/>
      <scheme val="minor"/>
    </font>
    <font>
      <b/>
      <sz val="12"/>
      <name val="Calibri"/>
      <family val="2"/>
      <scheme val="minor"/>
    </font>
    <font>
      <b/>
      <i/>
      <sz val="10"/>
      <color theme="0"/>
      <name val="Calibri"/>
      <family val="2"/>
      <scheme val="minor"/>
    </font>
    <font>
      <sz val="10"/>
      <color theme="0"/>
      <name val="Calibri"/>
      <family val="2"/>
      <scheme val="minor"/>
    </font>
    <font>
      <b/>
      <sz val="8"/>
      <name val="Calibri"/>
      <family val="2"/>
      <scheme val="minor"/>
    </font>
    <font>
      <sz val="8"/>
      <name val="Calibri"/>
      <family val="2"/>
      <scheme val="minor"/>
    </font>
    <font>
      <sz val="10"/>
      <color rgb="FFFF0000"/>
      <name val="Calibri"/>
      <family val="2"/>
      <scheme val="minor"/>
    </font>
    <font>
      <b/>
      <u/>
      <sz val="12"/>
      <name val="Calibri"/>
      <family val="2"/>
      <scheme val="minor"/>
    </font>
    <font>
      <b/>
      <sz val="12"/>
      <name val="Calibri"/>
      <family val="2"/>
    </font>
    <font>
      <sz val="12"/>
      <name val="Calibri"/>
      <family val="2"/>
    </font>
    <font>
      <b/>
      <sz val="11"/>
      <name val="Calibri"/>
      <family val="2"/>
    </font>
    <font>
      <sz val="10"/>
      <color theme="3" tint="0.39997558519241921"/>
      <name val="Calibri"/>
      <family val="2"/>
      <scheme val="minor"/>
    </font>
    <font>
      <b/>
      <sz val="10"/>
      <color theme="3" tint="0.39997558519241921"/>
      <name val="Calibri"/>
      <family val="2"/>
      <scheme val="minor"/>
    </font>
    <font>
      <b/>
      <sz val="10"/>
      <color theme="9"/>
      <name val="Calibri"/>
      <family val="2"/>
      <scheme val="minor"/>
    </font>
    <font>
      <sz val="10"/>
      <color theme="9"/>
      <name val="Calibri"/>
      <family val="2"/>
      <scheme val="minor"/>
    </font>
    <font>
      <sz val="8"/>
      <name val="Arial Narrow"/>
      <family val="2"/>
    </font>
    <font>
      <i/>
      <sz val="10"/>
      <color theme="1" tint="0.499984740745262"/>
      <name val="Calibri"/>
      <family val="2"/>
      <scheme val="minor"/>
    </font>
    <font>
      <b/>
      <sz val="10"/>
      <color rgb="FF000000"/>
      <name val="Calibri"/>
      <family val="2"/>
    </font>
    <font>
      <sz val="10"/>
      <color rgb="FF000000"/>
      <name val="Calibri"/>
      <family val="2"/>
    </font>
    <font>
      <i/>
      <sz val="10"/>
      <color rgb="FFFF0000"/>
      <name val="Calibri"/>
      <family val="2"/>
      <scheme val="minor"/>
    </font>
    <font>
      <i/>
      <sz val="14"/>
      <color theme="1" tint="0.34998626667073579"/>
      <name val="Calibri"/>
      <family val="2"/>
      <scheme val="minor"/>
    </font>
    <font>
      <b/>
      <sz val="12"/>
      <color theme="1" tint="0.34998626667073579"/>
      <name val="Calibri"/>
      <family val="2"/>
      <scheme val="minor"/>
    </font>
    <font>
      <b/>
      <sz val="9"/>
      <name val="Calibri"/>
      <family val="2"/>
    </font>
    <font>
      <b/>
      <sz val="9"/>
      <color theme="1"/>
      <name val="Calibri"/>
      <family val="2"/>
    </font>
    <font>
      <b/>
      <sz val="9"/>
      <name val="Calibri"/>
      <family val="2"/>
      <scheme val="minor"/>
    </font>
    <font>
      <b/>
      <i/>
      <sz val="9"/>
      <name val="Calibri"/>
      <family val="2"/>
    </font>
    <font>
      <b/>
      <sz val="9"/>
      <name val="Arial"/>
      <family val="2"/>
    </font>
    <font>
      <b/>
      <sz val="9"/>
      <color theme="1"/>
      <name val="Arial"/>
      <family val="2"/>
    </font>
    <font>
      <b/>
      <sz val="14"/>
      <name val="Calibri"/>
      <family val="2"/>
      <scheme val="minor"/>
    </font>
    <font>
      <b/>
      <sz val="14"/>
      <color indexed="17"/>
      <name val="Calibri"/>
      <family val="2"/>
      <scheme val="minor"/>
    </font>
    <font>
      <sz val="14"/>
      <color indexed="8"/>
      <name val="Calibri"/>
      <family val="2"/>
      <scheme val="minor"/>
    </font>
    <font>
      <b/>
      <sz val="14"/>
      <color theme="3" tint="0.39997558519241921"/>
      <name val="Calibri"/>
      <family val="2"/>
      <scheme val="minor"/>
    </font>
    <font>
      <sz val="14"/>
      <name val="Calibri"/>
      <family val="2"/>
      <scheme val="minor"/>
    </font>
    <font>
      <sz val="14"/>
      <color theme="9"/>
      <name val="Calibri"/>
      <family val="2"/>
      <scheme val="minor"/>
    </font>
    <font>
      <b/>
      <sz val="14"/>
      <color indexed="55"/>
      <name val="Calibri"/>
      <family val="2"/>
      <scheme val="minor"/>
    </font>
    <font>
      <b/>
      <sz val="12"/>
      <color theme="3" tint="0.39997558519241921"/>
      <name val="Calibri"/>
      <family val="2"/>
      <scheme val="minor"/>
    </font>
  </fonts>
  <fills count="20">
    <fill>
      <patternFill patternType="none"/>
    </fill>
    <fill>
      <patternFill patternType="gray125"/>
    </fill>
    <fill>
      <patternFill patternType="solid">
        <fgColor indexed="9"/>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499984740745262"/>
        <bgColor indexed="64"/>
      </patternFill>
    </fill>
    <fill>
      <patternFill patternType="solid">
        <fgColor theme="8" tint="0.39997558519241921"/>
        <bgColor indexed="64"/>
      </patternFill>
    </fill>
    <fill>
      <patternFill patternType="solid">
        <fgColor theme="8" tint="-0.499984740745262"/>
        <bgColor indexed="17"/>
      </patternFill>
    </fill>
    <fill>
      <patternFill patternType="solid">
        <fgColor theme="0"/>
      </patternFill>
    </fill>
    <fill>
      <patternFill patternType="solid">
        <fgColor theme="9" tint="-0.249977111117893"/>
        <bgColor indexed="64"/>
      </patternFill>
    </fill>
    <fill>
      <patternFill patternType="solid">
        <fgColor rgb="FFFF0000"/>
        <bgColor indexed="64"/>
      </patternFill>
    </fill>
    <fill>
      <patternFill patternType="solid">
        <fgColor rgb="FFFFFFFF"/>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2"/>
        <bgColor indexed="64"/>
      </patternFill>
    </fill>
  </fills>
  <borders count="40">
    <border>
      <left/>
      <right/>
      <top/>
      <bottom/>
      <diagonal/>
    </border>
    <border>
      <left style="thin">
        <color indexed="9"/>
      </left>
      <right style="thin">
        <color indexed="9"/>
      </right>
      <top style="thin">
        <color indexed="9"/>
      </top>
      <bottom style="thin">
        <color indexed="9"/>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9"/>
      </bottom>
      <diagonal/>
    </border>
    <border>
      <left/>
      <right/>
      <top style="thin">
        <color indexed="9"/>
      </top>
      <bottom/>
      <diagonal/>
    </border>
    <border>
      <left/>
      <right/>
      <top style="thin">
        <color indexed="9"/>
      </top>
      <bottom style="thin">
        <color indexed="9"/>
      </bottom>
      <diagonal/>
    </border>
    <border>
      <left style="thin">
        <color indexed="9"/>
      </left>
      <right/>
      <top style="thin">
        <color indexed="9"/>
      </top>
      <bottom/>
      <diagonal/>
    </border>
    <border>
      <left/>
      <right style="thin">
        <color indexed="9"/>
      </right>
      <top style="thin">
        <color indexed="9"/>
      </top>
      <bottom/>
      <diagonal/>
    </border>
    <border>
      <left style="thin">
        <color indexed="9"/>
      </left>
      <right/>
      <top/>
      <bottom/>
      <diagonal/>
    </border>
    <border>
      <left/>
      <right style="thin">
        <color indexed="9"/>
      </right>
      <top/>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right/>
      <top/>
      <bottom style="thin">
        <color indexed="64"/>
      </bottom>
      <diagonal/>
    </border>
    <border>
      <left/>
      <right/>
      <top style="thin">
        <color indexed="64"/>
      </top>
      <bottom/>
      <diagonal/>
    </border>
    <border>
      <left style="thin">
        <color indexed="9"/>
      </left>
      <right/>
      <top/>
      <bottom style="thin">
        <color indexed="9"/>
      </bottom>
      <diagonal/>
    </border>
    <border>
      <left/>
      <right style="thin">
        <color indexed="9"/>
      </right>
      <top/>
      <bottom style="thin">
        <color indexed="9"/>
      </bottom>
      <diagonal/>
    </border>
    <border>
      <left style="thick">
        <color theme="0"/>
      </left>
      <right style="thick">
        <color theme="0"/>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thick">
        <color theme="0"/>
      </bottom>
      <diagonal/>
    </border>
    <border>
      <left style="thick">
        <color theme="0"/>
      </left>
      <right/>
      <top style="thick">
        <color theme="0"/>
      </top>
      <bottom style="thick">
        <color theme="0"/>
      </bottom>
      <diagonal/>
    </border>
    <border>
      <left style="thick">
        <color theme="0"/>
      </left>
      <right style="thick">
        <color theme="0"/>
      </right>
      <top style="thick">
        <color theme="0"/>
      </top>
      <bottom/>
      <diagonal/>
    </border>
    <border>
      <left style="thick">
        <color theme="0"/>
      </left>
      <right style="thick">
        <color theme="0"/>
      </right>
      <top/>
      <bottom style="thick">
        <color theme="0"/>
      </bottom>
      <diagonal/>
    </border>
    <border>
      <left/>
      <right/>
      <top style="thick">
        <color theme="0"/>
      </top>
      <bottom/>
      <diagonal/>
    </border>
    <border>
      <left style="thin">
        <color indexed="9"/>
      </left>
      <right/>
      <top style="thick">
        <color theme="0"/>
      </top>
      <bottom style="thick">
        <color theme="0"/>
      </bottom>
      <diagonal/>
    </border>
    <border>
      <left/>
      <right/>
      <top style="thin">
        <color indexed="9"/>
      </top>
      <bottom/>
      <diagonal/>
    </border>
    <border>
      <left/>
      <right/>
      <top style="thin">
        <color indexed="64"/>
      </top>
      <bottom/>
      <diagonal/>
    </border>
    <border>
      <left/>
      <right style="thick">
        <color rgb="FFFFFFFF"/>
      </right>
      <top style="thick">
        <color rgb="FFFFFFFF"/>
      </top>
      <bottom style="thick">
        <color rgb="FFFFFFFF"/>
      </bottom>
      <diagonal/>
    </border>
    <border>
      <left/>
      <right style="thick">
        <color rgb="FFFFFFFF"/>
      </right>
      <top/>
      <bottom style="thick">
        <color rgb="FFFFFFFF"/>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9"/>
      </right>
      <top style="thick">
        <color theme="0"/>
      </top>
      <bottom style="thick">
        <color theme="0"/>
      </bottom>
      <diagonal/>
    </border>
    <border>
      <left style="thick">
        <color theme="0"/>
      </left>
      <right/>
      <top/>
      <bottom style="thick">
        <color theme="0"/>
      </bottom>
      <diagonal/>
    </border>
    <border>
      <left/>
      <right style="thick">
        <color theme="0"/>
      </right>
      <top/>
      <bottom style="thick">
        <color theme="0"/>
      </bottom>
      <diagonal/>
    </border>
  </borders>
  <cellStyleXfs count="21">
    <xf numFmtId="0" fontId="0" fillId="0" borderId="0">
      <alignment wrapText="1"/>
    </xf>
    <xf numFmtId="165" fontId="2" fillId="0" borderId="0" applyFont="0" applyFill="0" applyBorder="0" applyAlignment="0" applyProtection="0"/>
    <xf numFmtId="0" fontId="2" fillId="0" borderId="0">
      <alignment wrapText="1"/>
    </xf>
    <xf numFmtId="0" fontId="2" fillId="0" borderId="0">
      <alignment wrapText="1"/>
    </xf>
    <xf numFmtId="0" fontId="2" fillId="0" borderId="0"/>
    <xf numFmtId="0" fontId="12" fillId="0" borderId="0"/>
    <xf numFmtId="0" fontId="2" fillId="0" borderId="0"/>
    <xf numFmtId="0" fontId="2" fillId="0" borderId="0">
      <alignment wrapText="1"/>
    </xf>
    <xf numFmtId="0" fontId="2" fillId="0" borderId="0"/>
    <xf numFmtId="0" fontId="4" fillId="0" borderId="0"/>
    <xf numFmtId="0" fontId="11" fillId="0" borderId="0"/>
    <xf numFmtId="0" fontId="1" fillId="0" borderId="0"/>
    <xf numFmtId="0" fontId="11" fillId="0" borderId="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cellStyleXfs>
  <cellXfs count="384">
    <xf numFmtId="0" fontId="0" fillId="0" borderId="0" xfId="0">
      <alignment wrapText="1"/>
    </xf>
    <xf numFmtId="0" fontId="14" fillId="0" borderId="0" xfId="0" applyFont="1" applyBorder="1" applyAlignment="1">
      <alignment horizontal="left" vertical="center" wrapText="1"/>
    </xf>
    <xf numFmtId="0" fontId="13" fillId="2" borderId="0" xfId="2" applyFont="1" applyFill="1" applyBorder="1" applyAlignment="1" applyProtection="1">
      <alignment vertical="center" wrapText="1"/>
      <protection locked="0"/>
    </xf>
    <xf numFmtId="0" fontId="13" fillId="2" borderId="0" xfId="2" applyFont="1" applyFill="1" applyBorder="1" applyAlignment="1" applyProtection="1">
      <alignment horizontal="left" vertical="center" wrapText="1"/>
      <protection locked="0"/>
    </xf>
    <xf numFmtId="9" fontId="16" fillId="0" borderId="0" xfId="2" applyNumberFormat="1" applyFont="1" applyFill="1" applyBorder="1" applyAlignment="1" applyProtection="1">
      <alignment horizontal="center" vertical="center" wrapText="1"/>
      <protection locked="0"/>
    </xf>
    <xf numFmtId="0" fontId="17" fillId="0" borderId="0" xfId="0" applyFont="1" applyFill="1" applyBorder="1" applyAlignment="1" applyProtection="1">
      <alignment horizontal="left" vertical="center" wrapText="1"/>
      <protection locked="0"/>
    </xf>
    <xf numFmtId="0" fontId="13" fillId="0" borderId="0" xfId="2" applyFont="1" applyFill="1" applyBorder="1" applyAlignment="1" applyProtection="1">
      <alignment horizontal="center" vertical="center" wrapText="1"/>
      <protection locked="0"/>
    </xf>
    <xf numFmtId="0" fontId="14" fillId="3" borderId="0" xfId="2" applyFont="1" applyFill="1" applyBorder="1" applyAlignment="1" applyProtection="1">
      <alignment vertical="center" wrapText="1"/>
      <protection locked="0"/>
    </xf>
    <xf numFmtId="0" fontId="18" fillId="0" borderId="0" xfId="9" applyFont="1"/>
    <xf numFmtId="0" fontId="15" fillId="0" borderId="0" xfId="9" applyFont="1" applyFill="1"/>
    <xf numFmtId="0" fontId="18" fillId="0" borderId="2" xfId="9" applyFont="1" applyFill="1" applyBorder="1"/>
    <xf numFmtId="0" fontId="15" fillId="0" borderId="3" xfId="9" applyFont="1" applyFill="1" applyBorder="1" applyAlignment="1">
      <alignment horizontal="center" vertical="center" wrapText="1"/>
    </xf>
    <xf numFmtId="0" fontId="15" fillId="0" borderId="2" xfId="9" applyFont="1" applyFill="1" applyBorder="1" applyAlignment="1">
      <alignment horizontal="center" vertical="center" wrapText="1"/>
    </xf>
    <xf numFmtId="0" fontId="15" fillId="0" borderId="2" xfId="9" applyFont="1" applyFill="1" applyBorder="1"/>
    <xf numFmtId="0" fontId="18" fillId="4" borderId="0" xfId="9" applyFont="1" applyFill="1"/>
    <xf numFmtId="0" fontId="15" fillId="0" borderId="0" xfId="9" applyFont="1" applyAlignment="1">
      <alignment horizontal="left"/>
    </xf>
    <xf numFmtId="0" fontId="18" fillId="0" borderId="0" xfId="9" applyFont="1" applyAlignment="1">
      <alignment horizontal="left" indent="1"/>
    </xf>
    <xf numFmtId="0" fontId="18" fillId="4" borderId="0" xfId="9" applyNumberFormat="1" applyFont="1" applyFill="1" applyAlignment="1">
      <alignment vertical="top" wrapText="1"/>
    </xf>
    <xf numFmtId="9" fontId="18" fillId="0" borderId="4" xfId="13" applyFont="1" applyFill="1" applyBorder="1" applyAlignment="1">
      <alignment horizontal="center"/>
    </xf>
    <xf numFmtId="9" fontId="18" fillId="0" borderId="0" xfId="13" applyFont="1" applyFill="1" applyAlignment="1">
      <alignment horizontal="center"/>
    </xf>
    <xf numFmtId="9" fontId="18" fillId="0" borderId="3" xfId="13" applyFont="1" applyFill="1" applyBorder="1" applyAlignment="1">
      <alignment horizontal="center"/>
    </xf>
    <xf numFmtId="9" fontId="18" fillId="0" borderId="2" xfId="13" applyFont="1" applyFill="1" applyBorder="1" applyAlignment="1">
      <alignment horizontal="center"/>
    </xf>
    <xf numFmtId="0" fontId="18" fillId="0" borderId="0" xfId="0" applyFont="1" applyAlignment="1">
      <alignment vertical="center" wrapText="1"/>
    </xf>
    <xf numFmtId="0" fontId="19" fillId="0" borderId="0" xfId="2" applyFont="1" applyFill="1" applyBorder="1" applyAlignment="1" applyProtection="1">
      <alignment horizontal="right" vertical="center" wrapText="1"/>
      <protection locked="0"/>
    </xf>
    <xf numFmtId="0" fontId="13" fillId="5" borderId="18" xfId="2" applyFont="1" applyFill="1" applyBorder="1" applyAlignment="1" applyProtection="1">
      <alignment horizontal="left" vertical="center" wrapText="1"/>
      <protection locked="0"/>
    </xf>
    <xf numFmtId="0" fontId="13" fillId="2" borderId="18" xfId="2" applyFont="1" applyFill="1" applyBorder="1" applyAlignment="1" applyProtection="1">
      <alignment vertical="center" wrapText="1"/>
      <protection locked="0"/>
    </xf>
    <xf numFmtId="0" fontId="13" fillId="5" borderId="18" xfId="2" applyFont="1" applyFill="1" applyBorder="1" applyAlignment="1" applyProtection="1">
      <alignment vertical="center" wrapText="1"/>
      <protection locked="0"/>
    </xf>
    <xf numFmtId="0" fontId="0" fillId="0" borderId="0" xfId="0" applyFill="1">
      <alignment wrapText="1"/>
    </xf>
    <xf numFmtId="0" fontId="25" fillId="0" borderId="7" xfId="2" applyFont="1" applyFill="1" applyBorder="1" applyAlignment="1" applyProtection="1">
      <alignment vertical="center" wrapText="1"/>
      <protection locked="0"/>
    </xf>
    <xf numFmtId="0" fontId="0" fillId="0" borderId="0" xfId="0" applyFill="1" applyAlignment="1">
      <alignment horizontal="center" wrapText="1"/>
    </xf>
    <xf numFmtId="0" fontId="15" fillId="0" borderId="3" xfId="2" applyFont="1" applyFill="1" applyBorder="1" applyAlignment="1" applyProtection="1">
      <alignment horizontal="center" vertical="center" wrapText="1"/>
      <protection locked="0"/>
    </xf>
    <xf numFmtId="166" fontId="15" fillId="0" borderId="3" xfId="2" applyNumberFormat="1" applyFont="1" applyFill="1" applyBorder="1" applyAlignment="1" applyProtection="1">
      <alignment horizontal="center" vertical="center" wrapText="1"/>
      <protection locked="0"/>
    </xf>
    <xf numFmtId="166" fontId="0" fillId="0" borderId="3" xfId="0" applyNumberFormat="1" applyFill="1" applyBorder="1" applyAlignment="1">
      <alignment horizontal="center" wrapText="1"/>
    </xf>
    <xf numFmtId="0" fontId="0" fillId="0" borderId="3" xfId="0" applyFill="1" applyBorder="1" applyAlignment="1">
      <alignment horizontal="center" wrapText="1"/>
    </xf>
    <xf numFmtId="0" fontId="15" fillId="9" borderId="18" xfId="2" applyFont="1" applyFill="1" applyBorder="1" applyAlignment="1" applyProtection="1">
      <alignment horizontal="center" vertical="center" wrapText="1"/>
      <protection locked="0"/>
    </xf>
    <xf numFmtId="0" fontId="26" fillId="9" borderId="18" xfId="2" applyFont="1" applyFill="1" applyBorder="1" applyAlignment="1" applyProtection="1">
      <alignment horizontal="center" vertical="center" wrapText="1"/>
      <protection locked="0"/>
    </xf>
    <xf numFmtId="0" fontId="27" fillId="9" borderId="18" xfId="2" applyFont="1" applyFill="1" applyBorder="1" applyAlignment="1" applyProtection="1">
      <alignment horizontal="center" vertical="center" wrapText="1"/>
      <protection locked="0"/>
    </xf>
    <xf numFmtId="0" fontId="29" fillId="10" borderId="0" xfId="2" applyFont="1" applyFill="1" applyBorder="1" applyAlignment="1" applyProtection="1">
      <alignment horizontal="right" vertical="center" wrapText="1"/>
      <protection locked="0"/>
    </xf>
    <xf numFmtId="0" fontId="29" fillId="10" borderId="0" xfId="2" applyFont="1" applyFill="1" applyBorder="1" applyAlignment="1" applyProtection="1">
      <alignment vertical="center" wrapText="1"/>
      <protection locked="0"/>
    </xf>
    <xf numFmtId="0" fontId="19" fillId="7" borderId="24" xfId="2" applyFont="1" applyFill="1" applyBorder="1" applyAlignment="1" applyProtection="1">
      <alignment horizontal="center" vertical="center" wrapText="1"/>
      <protection locked="0"/>
    </xf>
    <xf numFmtId="0" fontId="25" fillId="0" borderId="0" xfId="2" applyFont="1" applyFill="1" applyBorder="1" applyAlignment="1" applyProtection="1">
      <alignment vertical="center" wrapText="1"/>
      <protection locked="0"/>
    </xf>
    <xf numFmtId="0" fontId="25" fillId="0" borderId="5" xfId="2" applyFont="1" applyFill="1" applyBorder="1" applyAlignment="1" applyProtection="1">
      <alignment vertical="center" wrapText="1"/>
      <protection locked="0"/>
    </xf>
    <xf numFmtId="9" fontId="24" fillId="0" borderId="24" xfId="2" applyNumberFormat="1" applyFont="1" applyFill="1" applyBorder="1" applyAlignment="1" applyProtection="1">
      <alignment horizontal="center" vertical="center" wrapText="1"/>
      <protection locked="0"/>
    </xf>
    <xf numFmtId="9" fontId="32" fillId="0" borderId="24" xfId="13" applyFont="1" applyFill="1" applyBorder="1" applyAlignment="1" applyProtection="1">
      <alignment horizontal="right" vertical="center" wrapText="1"/>
      <protection locked="0"/>
    </xf>
    <xf numFmtId="0" fontId="25" fillId="0" borderId="19" xfId="2" applyFont="1" applyFill="1" applyBorder="1" applyAlignment="1" applyProtection="1">
      <alignment vertical="center" wrapText="1"/>
      <protection locked="0"/>
    </xf>
    <xf numFmtId="49" fontId="35" fillId="8" borderId="18" xfId="2" applyNumberFormat="1" applyFont="1" applyFill="1" applyBorder="1" applyAlignment="1" applyProtection="1">
      <alignment horizontal="center" vertical="center" wrapText="1"/>
      <protection locked="0"/>
    </xf>
    <xf numFmtId="0" fontId="36" fillId="5" borderId="23" xfId="2" applyFont="1" applyFill="1" applyBorder="1" applyAlignment="1" applyProtection="1">
      <alignment horizontal="left" vertical="center" wrapText="1"/>
      <protection locked="0"/>
    </xf>
    <xf numFmtId="9" fontId="35" fillId="5" borderId="23" xfId="2" applyNumberFormat="1" applyFont="1" applyFill="1" applyBorder="1" applyAlignment="1" applyProtection="1">
      <alignment horizontal="center" vertical="center" wrapText="1"/>
      <protection locked="0"/>
    </xf>
    <xf numFmtId="0" fontId="36" fillId="5" borderId="18" xfId="2" applyFont="1" applyFill="1" applyBorder="1" applyAlignment="1" applyProtection="1">
      <alignment horizontal="left" vertical="center" wrapText="1"/>
      <protection locked="0"/>
    </xf>
    <xf numFmtId="9" fontId="35" fillId="5" borderId="18" xfId="2" applyNumberFormat="1" applyFont="1" applyFill="1" applyBorder="1" applyAlignment="1" applyProtection="1">
      <alignment horizontal="center" vertical="center" wrapText="1"/>
      <protection locked="0"/>
    </xf>
    <xf numFmtId="49" fontId="35" fillId="5" borderId="18" xfId="2" applyNumberFormat="1" applyFont="1" applyFill="1" applyBorder="1" applyAlignment="1" applyProtection="1">
      <alignment horizontal="center" vertical="center" wrapText="1"/>
      <protection locked="0"/>
    </xf>
    <xf numFmtId="0" fontId="14" fillId="5" borderId="18" xfId="0" applyFont="1" applyFill="1" applyBorder="1" applyAlignment="1" applyProtection="1">
      <alignment horizontal="center" vertical="center" wrapText="1"/>
      <protection locked="0"/>
    </xf>
    <xf numFmtId="0" fontId="14" fillId="5" borderId="18" xfId="2" applyFont="1" applyFill="1" applyBorder="1" applyAlignment="1" applyProtection="1">
      <alignment horizontal="center" vertical="center" wrapText="1"/>
      <protection locked="0"/>
    </xf>
    <xf numFmtId="3" fontId="20" fillId="5" borderId="18" xfId="2" applyNumberFormat="1" applyFont="1" applyFill="1" applyBorder="1" applyAlignment="1" applyProtection="1">
      <alignment horizontal="center" vertical="center" wrapText="1"/>
      <protection locked="0"/>
    </xf>
    <xf numFmtId="0" fontId="20" fillId="5" borderId="19" xfId="2" applyFont="1" applyFill="1" applyBorder="1" applyAlignment="1" applyProtection="1">
      <alignment vertical="center" wrapText="1"/>
      <protection locked="0"/>
    </xf>
    <xf numFmtId="0" fontId="20" fillId="5" borderId="20" xfId="2" applyFont="1" applyFill="1" applyBorder="1" applyAlignment="1" applyProtection="1">
      <alignment vertical="center" wrapText="1"/>
      <protection locked="0"/>
    </xf>
    <xf numFmtId="164" fontId="20" fillId="5" borderId="18" xfId="2" applyNumberFormat="1" applyFont="1" applyFill="1" applyBorder="1" applyAlignment="1" applyProtection="1">
      <alignment horizontal="center" vertical="center" wrapText="1"/>
      <protection locked="0"/>
    </xf>
    <xf numFmtId="164" fontId="14" fillId="5" borderId="18" xfId="2" applyNumberFormat="1" applyFont="1" applyFill="1" applyBorder="1" applyAlignment="1" applyProtection="1">
      <alignment horizontal="center" vertical="center" wrapText="1"/>
      <protection locked="0"/>
    </xf>
    <xf numFmtId="0" fontId="14" fillId="2" borderId="1" xfId="2" applyFont="1" applyFill="1" applyBorder="1" applyAlignment="1" applyProtection="1">
      <alignment vertical="center" wrapText="1"/>
      <protection locked="0"/>
    </xf>
    <xf numFmtId="0" fontId="14" fillId="2" borderId="0" xfId="2" applyFont="1" applyFill="1" applyBorder="1" applyAlignment="1" applyProtection="1">
      <alignment vertical="center" wrapText="1"/>
      <protection locked="0"/>
    </xf>
    <xf numFmtId="0" fontId="35" fillId="5" borderId="18" xfId="2" applyFont="1" applyFill="1" applyBorder="1" applyAlignment="1" applyProtection="1">
      <alignment vertical="center" wrapText="1"/>
      <protection locked="0"/>
    </xf>
    <xf numFmtId="0" fontId="14" fillId="5" borderId="22" xfId="2" applyFont="1" applyFill="1" applyBorder="1" applyAlignment="1" applyProtection="1">
      <alignment vertical="center" wrapText="1"/>
      <protection locked="0"/>
    </xf>
    <xf numFmtId="0" fontId="14" fillId="5" borderId="19" xfId="2" applyFont="1" applyFill="1" applyBorder="1" applyAlignment="1" applyProtection="1">
      <alignment vertical="center" wrapText="1"/>
      <protection locked="0"/>
    </xf>
    <xf numFmtId="0" fontId="15" fillId="0" borderId="0" xfId="2" applyFont="1" applyFill="1" applyBorder="1" applyAlignment="1" applyProtection="1">
      <alignment vertical="center" wrapText="1"/>
      <protection locked="0"/>
    </xf>
    <xf numFmtId="0" fontId="15" fillId="2" borderId="0" xfId="2" applyFont="1" applyFill="1" applyBorder="1" applyAlignment="1" applyProtection="1">
      <alignment horizontal="center" vertical="center" wrapText="1"/>
      <protection locked="0"/>
    </xf>
    <xf numFmtId="0" fontId="35" fillId="8" borderId="18" xfId="2" applyFont="1" applyFill="1" applyBorder="1" applyAlignment="1" applyProtection="1">
      <alignment horizontal="center" vertical="center" wrapText="1"/>
      <protection locked="0"/>
    </xf>
    <xf numFmtId="0" fontId="29" fillId="10" borderId="0" xfId="2" applyFont="1" applyFill="1" applyBorder="1" applyAlignment="1" applyProtection="1">
      <alignment horizontal="left" vertical="center" wrapText="1"/>
      <protection locked="0"/>
    </xf>
    <xf numFmtId="0" fontId="31" fillId="0" borderId="0" xfId="2" applyFont="1" applyFill="1" applyBorder="1" applyAlignment="1" applyProtection="1">
      <alignment vertical="center" wrapText="1"/>
      <protection locked="0"/>
    </xf>
    <xf numFmtId="9" fontId="35" fillId="5" borderId="18" xfId="13" applyFont="1" applyFill="1" applyBorder="1" applyAlignment="1" applyProtection="1">
      <alignment horizontal="center" vertical="center" wrapText="1"/>
      <protection locked="0"/>
    </xf>
    <xf numFmtId="0" fontId="19" fillId="9" borderId="22" xfId="2" applyFont="1" applyFill="1" applyBorder="1" applyAlignment="1" applyProtection="1">
      <alignment vertical="center"/>
      <protection locked="0"/>
    </xf>
    <xf numFmtId="0" fontId="19" fillId="9" borderId="19" xfId="2" applyFont="1" applyFill="1" applyBorder="1" applyAlignment="1" applyProtection="1">
      <alignment vertical="center"/>
      <protection locked="0"/>
    </xf>
    <xf numFmtId="0" fontId="21" fillId="0" borderId="0" xfId="0" applyFont="1" applyAlignment="1">
      <alignment vertical="center" wrapText="1"/>
    </xf>
    <xf numFmtId="0" fontId="32" fillId="0" borderId="0" xfId="0" applyFont="1" applyAlignment="1">
      <alignment vertical="center"/>
    </xf>
    <xf numFmtId="0" fontId="21" fillId="0" borderId="0" xfId="0" applyFont="1" applyAlignment="1">
      <alignment horizontal="justify" vertical="center" wrapText="1"/>
    </xf>
    <xf numFmtId="0" fontId="13" fillId="0" borderId="0" xfId="2" applyFont="1" applyFill="1" applyBorder="1" applyAlignment="1" applyProtection="1">
      <alignment vertical="center" wrapText="1"/>
      <protection locked="0"/>
    </xf>
    <xf numFmtId="0" fontId="14" fillId="0" borderId="0" xfId="2" applyFont="1" applyAlignment="1" applyProtection="1">
      <alignment vertical="center" wrapText="1"/>
      <protection locked="0"/>
    </xf>
    <xf numFmtId="0" fontId="14" fillId="0" borderId="0" xfId="0" applyFont="1" applyAlignment="1">
      <alignment vertical="center" wrapText="1"/>
    </xf>
    <xf numFmtId="0" fontId="13" fillId="0" borderId="0" xfId="2" applyFont="1" applyFill="1" applyAlignment="1" applyProtection="1">
      <alignment vertical="center" wrapText="1"/>
      <protection locked="0"/>
    </xf>
    <xf numFmtId="9" fontId="18" fillId="0" borderId="0" xfId="0" applyNumberFormat="1" applyFont="1" applyAlignment="1">
      <alignment vertical="center" wrapText="1"/>
    </xf>
    <xf numFmtId="0" fontId="23" fillId="3" borderId="24" xfId="2" applyFont="1" applyFill="1" applyBorder="1" applyAlignment="1" applyProtection="1">
      <alignment vertical="center" wrapText="1"/>
      <protection locked="0"/>
    </xf>
    <xf numFmtId="0" fontId="14" fillId="0" borderId="0" xfId="2" applyFont="1" applyBorder="1" applyAlignment="1" applyProtection="1">
      <alignment vertical="center" wrapText="1"/>
      <protection locked="0"/>
    </xf>
    <xf numFmtId="0" fontId="20" fillId="0" borderId="0" xfId="2" applyFont="1" applyAlignment="1" applyProtection="1">
      <alignment horizontal="center" vertical="center" wrapText="1"/>
      <protection locked="0"/>
    </xf>
    <xf numFmtId="9" fontId="20" fillId="2" borderId="6" xfId="2" applyNumberFormat="1" applyFont="1" applyFill="1" applyBorder="1" applyAlignment="1" applyProtection="1">
      <alignment horizontal="right" vertical="center" wrapText="1"/>
      <protection locked="0"/>
    </xf>
    <xf numFmtId="0" fontId="20" fillId="2" borderId="6" xfId="2" applyFont="1" applyFill="1" applyBorder="1" applyAlignment="1" applyProtection="1">
      <alignment vertical="center" wrapText="1"/>
      <protection locked="0"/>
    </xf>
    <xf numFmtId="9" fontId="20" fillId="0" borderId="7" xfId="2" applyNumberFormat="1" applyFont="1" applyFill="1" applyBorder="1" applyAlignment="1" applyProtection="1">
      <alignment vertical="center" wrapText="1"/>
      <protection locked="0"/>
    </xf>
    <xf numFmtId="9" fontId="20" fillId="0" borderId="0" xfId="2" applyNumberFormat="1" applyFont="1" applyAlignment="1" applyProtection="1">
      <alignment vertical="center" wrapText="1"/>
      <protection locked="0"/>
    </xf>
    <xf numFmtId="0" fontId="14" fillId="0" borderId="0" xfId="2" applyFont="1" applyFill="1" applyAlignment="1" applyProtection="1">
      <alignment vertical="center" wrapText="1"/>
      <protection locked="0"/>
    </xf>
    <xf numFmtId="0" fontId="14" fillId="0" borderId="0" xfId="0" applyFont="1" applyFill="1" applyAlignment="1">
      <alignment vertical="center" wrapText="1"/>
    </xf>
    <xf numFmtId="0" fontId="14" fillId="0" borderId="0" xfId="0" applyFont="1" applyFill="1" applyBorder="1" applyAlignment="1">
      <alignment vertical="center" wrapText="1"/>
    </xf>
    <xf numFmtId="0" fontId="20" fillId="0" borderId="0" xfId="2" applyFont="1" applyFill="1" applyBorder="1" applyAlignment="1" applyProtection="1">
      <alignment vertical="center" wrapText="1"/>
      <protection locked="0"/>
    </xf>
    <xf numFmtId="0" fontId="17" fillId="0" borderId="0" xfId="2" applyFont="1" applyFill="1" applyBorder="1" applyAlignment="1" applyProtection="1">
      <alignment vertical="center" wrapText="1"/>
      <protection locked="0"/>
    </xf>
    <xf numFmtId="0" fontId="18" fillId="0" borderId="0" xfId="2" applyFont="1" applyFill="1" applyBorder="1" applyAlignment="1" applyProtection="1">
      <alignment vertical="center" wrapText="1"/>
      <protection locked="0"/>
    </xf>
    <xf numFmtId="0" fontId="31" fillId="0" borderId="0" xfId="2" applyFont="1" applyFill="1" applyBorder="1" applyAlignment="1" applyProtection="1">
      <alignment horizontal="left" vertical="center"/>
      <protection locked="0"/>
    </xf>
    <xf numFmtId="0" fontId="37" fillId="0" borderId="0" xfId="2" applyFont="1" applyAlignment="1" applyProtection="1">
      <alignment vertical="center" wrapText="1"/>
      <protection locked="0"/>
    </xf>
    <xf numFmtId="9" fontId="34" fillId="0" borderId="0" xfId="2" applyNumberFormat="1" applyFont="1" applyAlignment="1" applyProtection="1">
      <alignment vertical="center" wrapText="1"/>
      <protection locked="0"/>
    </xf>
    <xf numFmtId="0" fontId="34" fillId="0" borderId="0" xfId="2" applyFont="1" applyAlignment="1" applyProtection="1">
      <alignment vertical="center" wrapText="1"/>
      <protection locked="0"/>
    </xf>
    <xf numFmtId="0" fontId="34" fillId="0" borderId="0" xfId="0" applyFont="1" applyAlignment="1">
      <alignment vertical="center" wrapText="1"/>
    </xf>
    <xf numFmtId="9" fontId="14" fillId="0" borderId="0" xfId="2" applyNumberFormat="1" applyFont="1" applyAlignment="1" applyProtection="1">
      <alignment vertical="center" wrapText="1"/>
      <protection locked="0"/>
    </xf>
    <xf numFmtId="1" fontId="21" fillId="0" borderId="0" xfId="0" applyNumberFormat="1" applyFont="1" applyAlignment="1">
      <alignment vertical="center" wrapText="1"/>
    </xf>
    <xf numFmtId="0" fontId="14" fillId="2" borderId="6" xfId="2" applyFont="1" applyFill="1" applyBorder="1" applyAlignment="1" applyProtection="1">
      <alignment vertical="center" wrapText="1"/>
      <protection locked="0"/>
    </xf>
    <xf numFmtId="0" fontId="14" fillId="2" borderId="9" xfId="2" applyFont="1" applyFill="1" applyBorder="1" applyAlignment="1" applyProtection="1">
      <alignment vertical="center" wrapText="1"/>
      <protection locked="0"/>
    </xf>
    <xf numFmtId="0" fontId="14" fillId="2" borderId="12" xfId="2" applyFont="1" applyFill="1" applyBorder="1" applyAlignment="1" applyProtection="1">
      <alignment vertical="center"/>
      <protection locked="0"/>
    </xf>
    <xf numFmtId="167" fontId="18" fillId="6" borderId="0" xfId="13" applyNumberFormat="1" applyFont="1" applyFill="1" applyAlignment="1">
      <alignment horizontal="center"/>
    </xf>
    <xf numFmtId="167" fontId="18" fillId="0" borderId="0" xfId="13" applyNumberFormat="1" applyFont="1" applyFill="1" applyAlignment="1">
      <alignment horizontal="center"/>
    </xf>
    <xf numFmtId="0" fontId="14" fillId="0" borderId="22" xfId="2" applyFont="1" applyFill="1" applyBorder="1" applyAlignment="1" applyProtection="1">
      <alignment horizontal="left" vertical="center" wrapText="1"/>
      <protection locked="0"/>
    </xf>
    <xf numFmtId="0" fontId="14" fillId="0" borderId="19" xfId="2" applyFont="1" applyFill="1" applyBorder="1" applyAlignment="1" applyProtection="1">
      <alignment horizontal="left" vertical="center" wrapText="1"/>
      <protection locked="0"/>
    </xf>
    <xf numFmtId="0" fontId="13" fillId="0" borderId="18" xfId="2" applyFont="1" applyFill="1" applyBorder="1" applyAlignment="1" applyProtection="1">
      <alignment vertical="center" wrapText="1"/>
      <protection locked="0"/>
    </xf>
    <xf numFmtId="0" fontId="13" fillId="3" borderId="0" xfId="2" applyFont="1" applyFill="1" applyBorder="1" applyAlignment="1" applyProtection="1">
      <alignment vertical="center" wrapText="1"/>
      <protection locked="0"/>
    </xf>
    <xf numFmtId="0" fontId="15" fillId="13" borderId="0" xfId="2" applyFont="1" applyFill="1" applyBorder="1" applyAlignment="1" applyProtection="1">
      <alignment horizontal="center" vertical="center" wrapText="1"/>
      <protection locked="0"/>
    </xf>
    <xf numFmtId="0" fontId="2" fillId="3" borderId="20" xfId="0" applyFont="1" applyFill="1" applyBorder="1" applyAlignment="1">
      <alignment horizontal="left" vertical="center" wrapText="1"/>
    </xf>
    <xf numFmtId="0" fontId="14" fillId="3" borderId="0" xfId="0" applyFont="1" applyFill="1" applyBorder="1" applyAlignment="1">
      <alignment horizontal="left" vertical="center" wrapText="1"/>
    </xf>
    <xf numFmtId="0" fontId="13" fillId="3" borderId="0" xfId="2" applyFont="1" applyFill="1" applyBorder="1" applyAlignment="1" applyProtection="1">
      <alignment horizontal="center" vertical="center" wrapText="1"/>
      <protection locked="0"/>
    </xf>
    <xf numFmtId="0" fontId="14" fillId="3" borderId="0" xfId="2" applyFont="1" applyFill="1" applyAlignment="1" applyProtection="1">
      <alignment vertical="center" wrapText="1"/>
      <protection locked="0"/>
    </xf>
    <xf numFmtId="0" fontId="13" fillId="3" borderId="0" xfId="2" applyFont="1" applyFill="1" applyAlignment="1" applyProtection="1">
      <alignment vertical="center" wrapText="1"/>
      <protection locked="0"/>
    </xf>
    <xf numFmtId="0" fontId="14" fillId="3" borderId="18" xfId="2" applyFont="1" applyFill="1" applyBorder="1" applyAlignment="1" applyProtection="1">
      <alignment horizontal="center" vertical="center" wrapText="1"/>
      <protection locked="0"/>
    </xf>
    <xf numFmtId="3" fontId="20" fillId="3" borderId="18" xfId="2" applyNumberFormat="1" applyFont="1" applyFill="1" applyBorder="1" applyAlignment="1" applyProtection="1">
      <alignment horizontal="center" vertical="center" wrapText="1"/>
      <protection locked="0"/>
    </xf>
    <xf numFmtId="0" fontId="31" fillId="3" borderId="0" xfId="2" applyFont="1" applyFill="1" applyBorder="1" applyAlignment="1" applyProtection="1">
      <alignment vertical="center" wrapText="1"/>
      <protection locked="0"/>
    </xf>
    <xf numFmtId="0" fontId="14" fillId="13" borderId="1" xfId="2" applyFont="1" applyFill="1" applyBorder="1" applyAlignment="1" applyProtection="1">
      <alignment vertical="center" wrapText="1"/>
      <protection locked="0"/>
    </xf>
    <xf numFmtId="0" fontId="14" fillId="13" borderId="0" xfId="2" applyFont="1" applyFill="1" applyBorder="1" applyAlignment="1" applyProtection="1">
      <alignment vertical="center" wrapText="1"/>
      <protection locked="0"/>
    </xf>
    <xf numFmtId="0" fontId="34" fillId="3" borderId="0" xfId="2" applyFont="1" applyFill="1" applyAlignment="1" applyProtection="1">
      <alignment vertical="center" wrapText="1"/>
      <protection locked="0"/>
    </xf>
    <xf numFmtId="0" fontId="42" fillId="0" borderId="0" xfId="0" applyFont="1" applyAlignment="1">
      <alignment vertical="center" wrapText="1"/>
    </xf>
    <xf numFmtId="0" fontId="42" fillId="0" borderId="0" xfId="0" applyFont="1" applyFill="1" applyAlignment="1">
      <alignment vertical="center" wrapText="1"/>
    </xf>
    <xf numFmtId="9" fontId="42" fillId="0" borderId="0" xfId="0" applyNumberFormat="1" applyFont="1" applyAlignment="1">
      <alignment vertical="center" wrapText="1"/>
    </xf>
    <xf numFmtId="0" fontId="43" fillId="0" borderId="0" xfId="0" applyFont="1" applyAlignment="1">
      <alignment vertical="center" wrapText="1"/>
    </xf>
    <xf numFmtId="0" fontId="42" fillId="0" borderId="0" xfId="0" applyFont="1" applyFill="1" applyBorder="1" applyAlignment="1">
      <alignment vertical="center" wrapText="1"/>
    </xf>
    <xf numFmtId="0" fontId="28" fillId="0" borderId="0" xfId="2" applyFont="1" applyFill="1" applyBorder="1" applyAlignment="1" applyProtection="1">
      <alignment vertical="center" wrapText="1"/>
      <protection locked="0"/>
    </xf>
    <xf numFmtId="0" fontId="45" fillId="0" borderId="0" xfId="0" applyFont="1" applyAlignment="1">
      <alignment vertical="center" wrapText="1"/>
    </xf>
    <xf numFmtId="167" fontId="18" fillId="0" borderId="0" xfId="9" applyNumberFormat="1" applyFont="1"/>
    <xf numFmtId="0" fontId="20" fillId="14" borderId="8" xfId="2" applyFont="1" applyFill="1" applyBorder="1" applyAlignment="1" applyProtection="1">
      <alignment horizontal="left" vertical="center" wrapText="1"/>
      <protection locked="0"/>
    </xf>
    <xf numFmtId="9" fontId="22" fillId="14" borderId="18" xfId="2" applyNumberFormat="1" applyFont="1" applyFill="1" applyBorder="1" applyAlignment="1" applyProtection="1">
      <alignment horizontal="center" vertical="center" wrapText="1"/>
      <protection locked="0"/>
    </xf>
    <xf numFmtId="9" fontId="43" fillId="14" borderId="0" xfId="0" applyNumberFormat="1" applyFont="1" applyFill="1" applyAlignment="1">
      <alignment vertical="center" wrapText="1"/>
    </xf>
    <xf numFmtId="9" fontId="25" fillId="0" borderId="6" xfId="2" applyNumberFormat="1" applyFont="1" applyFill="1" applyBorder="1" applyAlignment="1" applyProtection="1">
      <alignment vertical="center" wrapText="1"/>
      <protection locked="0"/>
    </xf>
    <xf numFmtId="9" fontId="25" fillId="7" borderId="22" xfId="2" applyNumberFormat="1" applyFont="1" applyFill="1" applyBorder="1" applyAlignment="1" applyProtection="1">
      <alignment vertical="center" wrapText="1"/>
      <protection locked="0"/>
    </xf>
    <xf numFmtId="9" fontId="25" fillId="14" borderId="22" xfId="2" applyNumberFormat="1" applyFont="1" applyFill="1" applyBorder="1" applyAlignment="1" applyProtection="1">
      <alignment vertical="center" wrapText="1"/>
      <protection locked="0"/>
    </xf>
    <xf numFmtId="9" fontId="25" fillId="14" borderId="20" xfId="2" applyNumberFormat="1" applyFont="1" applyFill="1" applyBorder="1" applyAlignment="1" applyProtection="1">
      <alignment vertical="center" wrapText="1"/>
      <protection locked="0"/>
    </xf>
    <xf numFmtId="0" fontId="13" fillId="5" borderId="0" xfId="2" applyFont="1" applyFill="1" applyBorder="1" applyAlignment="1" applyProtection="1">
      <alignment vertical="center" wrapText="1"/>
      <protection locked="0"/>
    </xf>
    <xf numFmtId="0" fontId="14" fillId="3" borderId="22" xfId="2" applyFont="1" applyFill="1" applyBorder="1" applyAlignment="1" applyProtection="1">
      <alignment horizontal="left" vertical="center" wrapText="1"/>
      <protection locked="0"/>
    </xf>
    <xf numFmtId="0" fontId="14" fillId="3" borderId="19" xfId="2" applyFont="1" applyFill="1" applyBorder="1" applyAlignment="1" applyProtection="1">
      <alignment horizontal="left" vertical="center" wrapText="1"/>
      <protection locked="0"/>
    </xf>
    <xf numFmtId="0" fontId="42" fillId="3" borderId="0" xfId="0" applyFont="1" applyFill="1" applyAlignment="1">
      <alignment vertical="center" wrapText="1"/>
    </xf>
    <xf numFmtId="0" fontId="14" fillId="3" borderId="0" xfId="0" applyFont="1" applyFill="1" applyAlignment="1">
      <alignment vertical="center" wrapText="1"/>
    </xf>
    <xf numFmtId="0" fontId="18" fillId="6" borderId="0" xfId="9" applyFont="1" applyFill="1"/>
    <xf numFmtId="9" fontId="18" fillId="6" borderId="4" xfId="13" applyFont="1" applyFill="1" applyBorder="1" applyAlignment="1">
      <alignment horizontal="center"/>
    </xf>
    <xf numFmtId="0" fontId="15" fillId="0" borderId="28" xfId="9" applyFont="1" applyFill="1" applyBorder="1"/>
    <xf numFmtId="9" fontId="18" fillId="0" borderId="28" xfId="13" applyFont="1" applyFill="1" applyBorder="1" applyAlignment="1">
      <alignment horizontal="center"/>
    </xf>
    <xf numFmtId="0" fontId="18" fillId="3" borderId="0" xfId="9" applyFont="1" applyFill="1"/>
    <xf numFmtId="9" fontId="18" fillId="3" borderId="4" xfId="13" applyFont="1" applyFill="1" applyBorder="1" applyAlignment="1">
      <alignment horizontal="center"/>
    </xf>
    <xf numFmtId="167" fontId="18" fillId="3" borderId="0" xfId="13" applyNumberFormat="1" applyFont="1" applyFill="1" applyAlignment="1">
      <alignment horizontal="center"/>
    </xf>
    <xf numFmtId="14" fontId="20" fillId="0" borderId="0" xfId="2" applyNumberFormat="1" applyFont="1" applyAlignment="1" applyProtection="1">
      <alignment horizontal="right" vertical="center" wrapText="1"/>
      <protection locked="0"/>
    </xf>
    <xf numFmtId="0" fontId="35" fillId="8" borderId="18" xfId="2" applyFont="1" applyFill="1" applyBorder="1" applyAlignment="1" applyProtection="1">
      <alignment horizontal="center" vertical="center" wrapText="1"/>
      <protection locked="0"/>
    </xf>
    <xf numFmtId="0" fontId="18" fillId="3" borderId="0" xfId="0" applyFont="1" applyFill="1" applyAlignment="1">
      <alignment vertical="center" wrapText="1"/>
    </xf>
    <xf numFmtId="0" fontId="42" fillId="15" borderId="0" xfId="0" applyFont="1" applyFill="1" applyAlignment="1">
      <alignment vertical="center" wrapText="1"/>
    </xf>
    <xf numFmtId="0" fontId="37" fillId="15" borderId="0" xfId="0" applyFont="1" applyFill="1" applyAlignment="1">
      <alignment vertical="center" wrapText="1"/>
    </xf>
    <xf numFmtId="0" fontId="14" fillId="15" borderId="0" xfId="0" applyFont="1" applyFill="1" applyAlignment="1">
      <alignment vertical="center" wrapText="1"/>
    </xf>
    <xf numFmtId="0" fontId="35" fillId="8" borderId="18" xfId="2" applyFont="1" applyFill="1" applyBorder="1" applyAlignment="1" applyProtection="1">
      <alignment horizontal="center" vertical="center" wrapText="1"/>
      <protection locked="0"/>
    </xf>
    <xf numFmtId="8" fontId="48" fillId="16" borderId="29" xfId="0" applyNumberFormat="1" applyFont="1" applyFill="1" applyBorder="1" applyAlignment="1">
      <alignment horizontal="center" vertical="center" wrapText="1"/>
    </xf>
    <xf numFmtId="8" fontId="49" fillId="16" borderId="30" xfId="0" applyNumberFormat="1" applyFont="1" applyFill="1" applyBorder="1" applyAlignment="1">
      <alignment horizontal="center" vertical="center" wrapText="1"/>
    </xf>
    <xf numFmtId="8" fontId="48" fillId="16" borderId="30" xfId="0" applyNumberFormat="1" applyFont="1" applyFill="1" applyBorder="1" applyAlignment="1">
      <alignment horizontal="center" vertical="center" wrapText="1"/>
    </xf>
    <xf numFmtId="0" fontId="21" fillId="3" borderId="0" xfId="0" applyFont="1" applyFill="1" applyAlignment="1">
      <alignment vertical="center" wrapText="1"/>
    </xf>
    <xf numFmtId="0" fontId="22" fillId="9" borderId="18" xfId="2" applyFont="1" applyFill="1" applyBorder="1" applyAlignment="1" applyProtection="1">
      <alignment horizontal="center" vertical="center" wrapText="1"/>
      <protection locked="0"/>
    </xf>
    <xf numFmtId="0" fontId="42" fillId="3" borderId="0" xfId="0" applyFont="1" applyFill="1" applyAlignment="1">
      <alignment vertical="center"/>
    </xf>
    <xf numFmtId="0" fontId="14" fillId="3" borderId="0" xfId="0" applyFont="1" applyFill="1" applyAlignment="1">
      <alignment vertical="center"/>
    </xf>
    <xf numFmtId="3" fontId="36" fillId="0" borderId="31" xfId="0" applyNumberFormat="1" applyFont="1" applyFill="1" applyBorder="1" applyAlignment="1">
      <alignment horizontal="center" vertical="center" wrapText="1"/>
    </xf>
    <xf numFmtId="3" fontId="35" fillId="0" borderId="31" xfId="0" applyNumberFormat="1" applyFont="1" applyFill="1" applyBorder="1" applyAlignment="1">
      <alignment horizontal="center" vertical="center" wrapText="1"/>
    </xf>
    <xf numFmtId="0" fontId="41" fillId="17" borderId="31" xfId="0" applyFont="1" applyFill="1" applyBorder="1" applyAlignment="1">
      <alignment horizontal="center" vertical="center" wrapText="1"/>
    </xf>
    <xf numFmtId="49" fontId="20" fillId="0" borderId="0" xfId="2" applyNumberFormat="1" applyFont="1" applyAlignment="1" applyProtection="1">
      <alignment horizontal="right" vertical="center" wrapText="1"/>
      <protection locked="0"/>
    </xf>
    <xf numFmtId="0" fontId="35" fillId="8" borderId="18" xfId="2" applyFont="1" applyFill="1" applyBorder="1" applyAlignment="1" applyProtection="1">
      <alignment horizontal="center" vertical="center" wrapText="1"/>
      <protection locked="0"/>
    </xf>
    <xf numFmtId="1" fontId="35" fillId="5" borderId="18" xfId="2" applyNumberFormat="1" applyFont="1" applyFill="1" applyBorder="1" applyAlignment="1" applyProtection="1">
      <alignment horizontal="center" vertical="center" wrapText="1"/>
      <protection locked="0"/>
    </xf>
    <xf numFmtId="0" fontId="35" fillId="8" borderId="18" xfId="2" applyFont="1" applyFill="1" applyBorder="1" applyAlignment="1" applyProtection="1">
      <alignment horizontal="center" vertical="center" wrapText="1"/>
      <protection locked="0"/>
    </xf>
    <xf numFmtId="49" fontId="35" fillId="8" borderId="23" xfId="2" applyNumberFormat="1" applyFont="1" applyFill="1" applyBorder="1" applyAlignment="1" applyProtection="1">
      <alignment horizontal="center" vertical="center" wrapText="1"/>
      <protection locked="0"/>
    </xf>
    <xf numFmtId="0" fontId="14" fillId="2" borderId="0" xfId="2" applyFont="1" applyFill="1" applyBorder="1" applyAlignment="1" applyProtection="1">
      <alignment vertical="center"/>
      <protection locked="0"/>
    </xf>
    <xf numFmtId="1" fontId="35" fillId="5" borderId="23" xfId="14" applyNumberFormat="1" applyFont="1" applyFill="1" applyBorder="1" applyAlignment="1" applyProtection="1">
      <alignment horizontal="center" vertical="center"/>
      <protection locked="0"/>
    </xf>
    <xf numFmtId="0" fontId="35" fillId="19" borderId="18" xfId="2" applyFont="1" applyFill="1" applyBorder="1" applyAlignment="1" applyProtection="1">
      <alignment horizontal="left" vertical="center" wrapText="1"/>
      <protection locked="0"/>
    </xf>
    <xf numFmtId="0" fontId="36" fillId="19" borderId="18" xfId="2" applyFont="1" applyFill="1" applyBorder="1" applyAlignment="1" applyProtection="1">
      <alignment horizontal="center" vertical="center" wrapText="1"/>
      <protection locked="0"/>
    </xf>
    <xf numFmtId="49" fontId="35" fillId="19" borderId="18" xfId="2" applyNumberFormat="1" applyFont="1" applyFill="1" applyBorder="1" applyAlignment="1" applyProtection="1">
      <alignment horizontal="center" vertical="center" wrapText="1"/>
      <protection locked="0"/>
    </xf>
    <xf numFmtId="0" fontId="35" fillId="19" borderId="18" xfId="2" applyFont="1" applyFill="1" applyBorder="1" applyAlignment="1" applyProtection="1">
      <alignment horizontal="center" vertical="center" wrapText="1"/>
      <protection locked="0"/>
    </xf>
    <xf numFmtId="9" fontId="35" fillId="19" borderId="18" xfId="2" applyNumberFormat="1" applyFont="1" applyFill="1" applyBorder="1" applyAlignment="1" applyProtection="1">
      <alignment horizontal="center" vertical="center" wrapText="1"/>
      <protection locked="0"/>
    </xf>
    <xf numFmtId="0" fontId="35" fillId="19" borderId="18" xfId="2" applyFont="1" applyFill="1" applyBorder="1" applyAlignment="1" applyProtection="1">
      <alignment vertical="center" wrapText="1"/>
      <protection locked="0"/>
    </xf>
    <xf numFmtId="0" fontId="36" fillId="19" borderId="18" xfId="2" applyFont="1" applyFill="1" applyBorder="1" applyAlignment="1" applyProtection="1">
      <alignment horizontal="left" vertical="center" wrapText="1"/>
      <protection locked="0"/>
    </xf>
    <xf numFmtId="9" fontId="35" fillId="19" borderId="18" xfId="13" applyNumberFormat="1" applyFont="1" applyFill="1" applyBorder="1" applyAlignment="1" applyProtection="1">
      <alignment horizontal="center" vertical="center" wrapText="1"/>
      <protection locked="0"/>
    </xf>
    <xf numFmtId="10" fontId="35" fillId="19" borderId="18" xfId="2" applyNumberFormat="1" applyFont="1" applyFill="1" applyBorder="1" applyAlignment="1" applyProtection="1">
      <alignment horizontal="center" vertical="center" wrapText="1"/>
      <protection locked="0"/>
    </xf>
    <xf numFmtId="9" fontId="35" fillId="19" borderId="18" xfId="13" applyFont="1" applyFill="1" applyBorder="1" applyAlignment="1" applyProtection="1">
      <alignment horizontal="center" vertical="center" wrapText="1"/>
      <protection locked="0"/>
    </xf>
    <xf numFmtId="0" fontId="52" fillId="9" borderId="18" xfId="2" applyFont="1" applyFill="1" applyBorder="1" applyAlignment="1" applyProtection="1">
      <alignment horizontal="center" vertical="center" wrapText="1"/>
      <protection locked="0"/>
    </xf>
    <xf numFmtId="1" fontId="35" fillId="5" borderId="18" xfId="13" applyNumberFormat="1" applyFont="1" applyFill="1" applyBorder="1" applyAlignment="1" applyProtection="1">
      <alignment horizontal="center" vertical="center" wrapText="1"/>
      <protection locked="0"/>
    </xf>
    <xf numFmtId="0" fontId="35" fillId="8" borderId="23" xfId="2" applyFont="1" applyFill="1" applyBorder="1" applyAlignment="1" applyProtection="1">
      <alignment horizontal="center" vertical="center" wrapText="1"/>
      <protection locked="0"/>
    </xf>
    <xf numFmtId="1" fontId="35" fillId="19" borderId="18" xfId="2" applyNumberFormat="1" applyFont="1" applyFill="1" applyBorder="1" applyAlignment="1" applyProtection="1">
      <alignment horizontal="center" vertical="center" wrapText="1"/>
      <protection locked="0"/>
    </xf>
    <xf numFmtId="49" fontId="35" fillId="18" borderId="18" xfId="2" applyNumberFormat="1" applyFont="1" applyFill="1" applyBorder="1" applyAlignment="1" applyProtection="1">
      <alignment horizontal="center" vertical="center" wrapText="1"/>
      <protection locked="0"/>
    </xf>
    <xf numFmtId="9" fontId="35" fillId="18" borderId="18" xfId="2" applyNumberFormat="1" applyFont="1" applyFill="1" applyBorder="1" applyAlignment="1" applyProtection="1">
      <alignment horizontal="center" vertical="center" wrapText="1"/>
      <protection locked="0"/>
    </xf>
    <xf numFmtId="0" fontId="35" fillId="18" borderId="18" xfId="2" applyFont="1" applyFill="1" applyBorder="1" applyAlignment="1" applyProtection="1">
      <alignment vertical="center" wrapText="1"/>
      <protection locked="0"/>
    </xf>
    <xf numFmtId="0" fontId="36" fillId="18" borderId="18" xfId="2" applyFont="1" applyFill="1" applyBorder="1" applyAlignment="1" applyProtection="1">
      <alignment horizontal="left" vertical="center" wrapText="1"/>
      <protection locked="0"/>
    </xf>
    <xf numFmtId="9" fontId="35" fillId="18" borderId="18" xfId="13" applyFont="1" applyFill="1" applyBorder="1" applyAlignment="1" applyProtection="1">
      <alignment horizontal="center" vertical="center" wrapText="1"/>
      <protection locked="0"/>
    </xf>
    <xf numFmtId="9" fontId="35" fillId="18" borderId="18" xfId="13" applyNumberFormat="1" applyFont="1" applyFill="1" applyBorder="1" applyAlignment="1" applyProtection="1">
      <alignment horizontal="center" vertical="center" wrapText="1"/>
      <protection locked="0"/>
    </xf>
    <xf numFmtId="10" fontId="35" fillId="18" borderId="18" xfId="2" applyNumberFormat="1" applyFont="1" applyFill="1" applyBorder="1" applyAlignment="1" applyProtection="1">
      <alignment horizontal="center" vertical="center" wrapText="1"/>
      <protection locked="0"/>
    </xf>
    <xf numFmtId="0" fontId="35" fillId="8" borderId="23" xfId="2" applyFont="1" applyFill="1" applyBorder="1" applyAlignment="1" applyProtection="1">
      <alignment horizontal="center" vertical="center" wrapText="1"/>
      <protection locked="0"/>
    </xf>
    <xf numFmtId="0" fontId="46" fillId="3" borderId="0" xfId="0" applyFont="1" applyFill="1" applyAlignment="1">
      <alignment vertical="center" wrapText="1"/>
    </xf>
    <xf numFmtId="0" fontId="29" fillId="10" borderId="0" xfId="2" applyFont="1" applyFill="1" applyBorder="1" applyAlignment="1" applyProtection="1">
      <alignment horizontal="left" vertical="center" wrapText="1"/>
      <protection locked="0"/>
    </xf>
    <xf numFmtId="0" fontId="53" fillId="18" borderId="31" xfId="0" applyFont="1" applyFill="1" applyBorder="1" applyAlignment="1">
      <alignment horizontal="center" vertical="center" wrapText="1"/>
    </xf>
    <xf numFmtId="0" fontId="54" fillId="18" borderId="31" xfId="0" applyFont="1" applyFill="1" applyBorder="1" applyAlignment="1">
      <alignment horizontal="justify" vertical="top" wrapText="1"/>
    </xf>
    <xf numFmtId="0" fontId="53" fillId="8" borderId="31" xfId="0" applyFont="1" applyFill="1" applyBorder="1" applyAlignment="1">
      <alignment horizontal="center" vertical="center" wrapText="1"/>
    </xf>
    <xf numFmtId="0" fontId="53" fillId="8" borderId="31" xfId="0" applyFont="1" applyFill="1" applyBorder="1" applyAlignment="1">
      <alignment horizontal="left" vertical="center" wrapText="1"/>
    </xf>
    <xf numFmtId="0" fontId="60" fillId="0" borderId="0" xfId="2" applyFont="1" applyFill="1" applyBorder="1" applyAlignment="1" applyProtection="1">
      <alignment vertical="center" wrapText="1"/>
      <protection locked="0"/>
    </xf>
    <xf numFmtId="0" fontId="61" fillId="0" borderId="0" xfId="2" applyFont="1" applyFill="1" applyBorder="1" applyAlignment="1" applyProtection="1">
      <alignment vertical="center" wrapText="1"/>
      <protection locked="0"/>
    </xf>
    <xf numFmtId="0" fontId="60" fillId="3" borderId="0" xfId="2" applyFont="1" applyFill="1" applyBorder="1" applyAlignment="1" applyProtection="1">
      <alignment horizontal="right" vertical="center" wrapText="1"/>
      <protection locked="0"/>
    </xf>
    <xf numFmtId="9" fontId="59" fillId="0" borderId="0" xfId="13" applyFont="1" applyFill="1" applyBorder="1" applyAlignment="1" applyProtection="1">
      <alignment horizontal="right" vertical="center" wrapText="1"/>
      <protection locked="0"/>
    </xf>
    <xf numFmtId="0" fontId="60" fillId="0" borderId="24" xfId="2" applyFont="1" applyFill="1" applyBorder="1" applyAlignment="1" applyProtection="1">
      <alignment vertical="center" wrapText="1"/>
      <protection locked="0"/>
    </xf>
    <xf numFmtId="0" fontId="61" fillId="0" borderId="24" xfId="2" applyFont="1" applyFill="1" applyBorder="1" applyAlignment="1" applyProtection="1">
      <alignment vertical="center" wrapText="1"/>
      <protection locked="0"/>
    </xf>
    <xf numFmtId="0" fontId="60" fillId="3" borderId="24" xfId="2" applyFont="1" applyFill="1" applyBorder="1" applyAlignment="1" applyProtection="1">
      <alignment horizontal="right" vertical="center" wrapText="1"/>
      <protection locked="0"/>
    </xf>
    <xf numFmtId="9" fontId="59" fillId="0" borderId="24" xfId="13" applyFont="1" applyFill="1" applyBorder="1" applyAlignment="1" applyProtection="1">
      <alignment horizontal="right" vertical="center" wrapText="1"/>
      <protection locked="0"/>
    </xf>
    <xf numFmtId="9" fontId="62" fillId="14" borderId="0" xfId="0" applyNumberFormat="1" applyFont="1" applyFill="1" applyAlignment="1">
      <alignment vertical="center" wrapText="1"/>
    </xf>
    <xf numFmtId="0" fontId="63" fillId="0" borderId="0" xfId="0" applyFont="1" applyAlignment="1">
      <alignment vertical="center" wrapText="1"/>
    </xf>
    <xf numFmtId="0" fontId="64" fillId="0" borderId="0" xfId="0" applyFont="1" applyAlignment="1">
      <alignment vertical="center" wrapText="1"/>
    </xf>
    <xf numFmtId="0" fontId="61" fillId="3" borderId="24" xfId="2" applyFont="1" applyFill="1" applyBorder="1" applyAlignment="1" applyProtection="1">
      <alignment vertical="center" wrapText="1"/>
      <protection locked="0"/>
    </xf>
    <xf numFmtId="9" fontId="65" fillId="0" borderId="24" xfId="2" applyNumberFormat="1" applyFont="1" applyFill="1" applyBorder="1" applyAlignment="1" applyProtection="1">
      <alignment horizontal="center" vertical="center" wrapText="1"/>
      <protection locked="0"/>
    </xf>
    <xf numFmtId="0" fontId="53" fillId="18" borderId="31" xfId="0" applyFont="1" applyFill="1" applyBorder="1" applyAlignment="1">
      <alignment horizontal="center" vertical="center" wrapText="1"/>
    </xf>
    <xf numFmtId="0" fontId="35" fillId="8" borderId="18" xfId="2" applyFont="1" applyFill="1" applyBorder="1" applyAlignment="1" applyProtection="1">
      <alignment horizontal="center" vertical="center" wrapText="1"/>
      <protection locked="0"/>
    </xf>
    <xf numFmtId="0" fontId="53" fillId="8" borderId="31" xfId="0" applyFont="1" applyFill="1" applyBorder="1" applyAlignment="1">
      <alignment horizontal="center" vertical="center" wrapText="1"/>
    </xf>
    <xf numFmtId="0" fontId="10" fillId="3" borderId="38" xfId="2" applyFont="1" applyFill="1" applyBorder="1" applyAlignment="1" applyProtection="1">
      <alignment horizontal="right" vertical="center" wrapText="1"/>
      <protection locked="0"/>
    </xf>
    <xf numFmtId="0" fontId="22" fillId="3" borderId="21" xfId="2" applyFont="1" applyFill="1" applyBorder="1" applyAlignment="1" applyProtection="1">
      <alignment horizontal="right" vertical="center" wrapText="1"/>
      <protection locked="0"/>
    </xf>
    <xf numFmtId="0" fontId="22" fillId="3" borderId="39" xfId="2" applyFont="1" applyFill="1" applyBorder="1" applyAlignment="1" applyProtection="1">
      <alignment horizontal="right" vertical="center" wrapText="1"/>
      <protection locked="0"/>
    </xf>
    <xf numFmtId="9" fontId="22" fillId="3" borderId="24" xfId="2" applyNumberFormat="1" applyFont="1" applyFill="1" applyBorder="1" applyAlignment="1" applyProtection="1">
      <alignment horizontal="center" vertical="center" wrapText="1"/>
      <protection locked="0"/>
    </xf>
    <xf numFmtId="0" fontId="45" fillId="3" borderId="0" xfId="0" applyFont="1" applyFill="1" applyAlignment="1">
      <alignment vertical="center" wrapText="1"/>
    </xf>
    <xf numFmtId="167" fontId="18" fillId="6" borderId="4" xfId="13" applyNumberFormat="1" applyFont="1" applyFill="1" applyBorder="1" applyAlignment="1">
      <alignment horizontal="center"/>
    </xf>
    <xf numFmtId="0" fontId="53" fillId="18" borderId="31" xfId="0" applyFont="1" applyFill="1" applyBorder="1" applyAlignment="1">
      <alignment horizontal="left" vertical="center" wrapText="1"/>
    </xf>
    <xf numFmtId="0" fontId="55" fillId="8" borderId="31" xfId="0" applyNumberFormat="1" applyFont="1" applyFill="1" applyBorder="1" applyAlignment="1">
      <alignment horizontal="justify" vertical="center" wrapText="1"/>
    </xf>
    <xf numFmtId="167" fontId="18" fillId="3" borderId="4" xfId="13" applyNumberFormat="1" applyFont="1" applyFill="1" applyBorder="1" applyAlignment="1">
      <alignment horizontal="center"/>
    </xf>
    <xf numFmtId="0" fontId="53" fillId="18" borderId="31" xfId="0" applyFont="1" applyFill="1" applyBorder="1" applyAlignment="1">
      <alignment horizontal="left" vertical="top" wrapText="1"/>
    </xf>
    <xf numFmtId="0" fontId="35" fillId="18" borderId="18" xfId="2" applyFont="1" applyFill="1" applyBorder="1" applyAlignment="1" applyProtection="1">
      <alignment horizontal="left" vertical="center" wrapText="1"/>
      <protection locked="0"/>
    </xf>
    <xf numFmtId="0" fontId="36" fillId="18" borderId="18" xfId="2" applyFont="1" applyFill="1" applyBorder="1" applyAlignment="1" applyProtection="1">
      <alignment horizontal="center" vertical="center" wrapText="1"/>
      <protection locked="0"/>
    </xf>
    <xf numFmtId="0" fontId="35" fillId="18" borderId="18" xfId="2" applyFont="1" applyFill="1" applyBorder="1" applyAlignment="1" applyProtection="1">
      <alignment horizontal="center" vertical="center" wrapText="1"/>
      <protection locked="0"/>
    </xf>
    <xf numFmtId="0" fontId="53" fillId="8" borderId="31" xfId="0" applyFont="1" applyFill="1" applyBorder="1" applyAlignment="1">
      <alignment horizontal="left" vertical="top" wrapText="1"/>
    </xf>
    <xf numFmtId="2" fontId="35" fillId="18" borderId="18" xfId="2" applyNumberFormat="1" applyFont="1" applyFill="1" applyBorder="1" applyAlignment="1" applyProtection="1">
      <alignment horizontal="center" vertical="center" wrapText="1"/>
      <protection locked="0"/>
    </xf>
    <xf numFmtId="0" fontId="51" fillId="18" borderId="19" xfId="2" applyFont="1" applyFill="1" applyBorder="1" applyAlignment="1" applyProtection="1">
      <alignment horizontal="left" vertical="center"/>
      <protection locked="0"/>
    </xf>
    <xf numFmtId="0" fontId="51" fillId="18" borderId="19" xfId="2" applyFont="1" applyFill="1" applyBorder="1" applyAlignment="1" applyProtection="1">
      <alignment horizontal="justify" vertical="center"/>
      <protection locked="0"/>
    </xf>
    <xf numFmtId="0" fontId="14" fillId="2" borderId="12" xfId="2" applyFont="1" applyFill="1" applyBorder="1" applyAlignment="1" applyProtection="1">
      <alignment vertical="center"/>
      <protection locked="0"/>
    </xf>
    <xf numFmtId="0" fontId="53" fillId="18" borderId="31" xfId="0" applyFont="1" applyFill="1" applyBorder="1" applyAlignment="1">
      <alignment horizontal="justify" vertical="center" wrapText="1"/>
    </xf>
    <xf numFmtId="0" fontId="53" fillId="18" borderId="31" xfId="0" applyFont="1" applyFill="1" applyBorder="1" applyAlignment="1">
      <alignment horizontal="center" vertical="center" wrapText="1"/>
    </xf>
    <xf numFmtId="0" fontId="55" fillId="18" borderId="31" xfId="0" applyNumberFormat="1" applyFont="1" applyFill="1" applyBorder="1" applyAlignment="1">
      <alignment horizontal="justify" vertical="center" wrapText="1"/>
    </xf>
    <xf numFmtId="1" fontId="35" fillId="18" borderId="18" xfId="13" applyNumberFormat="1" applyFont="1" applyFill="1" applyBorder="1" applyAlignment="1" applyProtection="1">
      <alignment horizontal="center" vertical="center" wrapText="1"/>
      <protection locked="0"/>
    </xf>
    <xf numFmtId="1" fontId="35" fillId="18" borderId="18" xfId="2" applyNumberFormat="1" applyFont="1" applyFill="1" applyBorder="1" applyAlignment="1" applyProtection="1">
      <alignment horizontal="center" vertical="center" wrapText="1"/>
      <protection locked="0"/>
    </xf>
    <xf numFmtId="10" fontId="14" fillId="5" borderId="18" xfId="2" applyNumberFormat="1" applyFont="1" applyFill="1" applyBorder="1" applyAlignment="1" applyProtection="1">
      <alignment horizontal="center" vertical="center" wrapText="1"/>
      <protection locked="0"/>
    </xf>
    <xf numFmtId="3" fontId="14" fillId="5" borderId="18" xfId="2" applyNumberFormat="1" applyFont="1" applyFill="1" applyBorder="1" applyAlignment="1" applyProtection="1">
      <alignment horizontal="center" vertical="center" wrapText="1"/>
      <protection locked="0"/>
    </xf>
    <xf numFmtId="0" fontId="35" fillId="8" borderId="18" xfId="2" applyFont="1" applyFill="1" applyBorder="1" applyAlignment="1" applyProtection="1">
      <alignment horizontal="center" vertical="center" wrapText="1"/>
      <protection locked="0"/>
    </xf>
    <xf numFmtId="10" fontId="35" fillId="5" borderId="18" xfId="2" applyNumberFormat="1" applyFont="1" applyFill="1" applyBorder="1" applyAlignment="1" applyProtection="1">
      <alignment horizontal="center" vertical="center" wrapText="1"/>
      <protection locked="0"/>
    </xf>
    <xf numFmtId="9" fontId="66" fillId="14" borderId="0" xfId="0" applyNumberFormat="1" applyFont="1" applyFill="1" applyAlignment="1">
      <alignment vertical="center" wrapText="1"/>
    </xf>
    <xf numFmtId="0" fontId="14" fillId="2" borderId="12" xfId="2" applyFont="1" applyFill="1" applyBorder="1" applyAlignment="1" applyProtection="1">
      <alignment vertical="center" wrapText="1"/>
      <protection locked="0"/>
    </xf>
    <xf numFmtId="0" fontId="14" fillId="2" borderId="7" xfId="2" applyFont="1" applyFill="1" applyBorder="1" applyAlignment="1" applyProtection="1">
      <alignment vertical="center" wrapText="1"/>
      <protection locked="0"/>
    </xf>
    <xf numFmtId="0" fontId="14" fillId="2" borderId="13" xfId="2" applyFont="1" applyFill="1" applyBorder="1" applyAlignment="1" applyProtection="1">
      <alignment vertical="center" wrapText="1"/>
      <protection locked="0"/>
    </xf>
    <xf numFmtId="0" fontId="31" fillId="2" borderId="26" xfId="2" applyFont="1" applyFill="1" applyBorder="1" applyAlignment="1" applyProtection="1">
      <alignment vertical="center" wrapText="1"/>
      <protection locked="0"/>
    </xf>
    <xf numFmtId="0" fontId="31" fillId="2" borderId="19" xfId="2" applyFont="1" applyFill="1" applyBorder="1" applyAlignment="1" applyProtection="1">
      <alignment vertical="center" wrapText="1"/>
      <protection locked="0"/>
    </xf>
    <xf numFmtId="0" fontId="31" fillId="2" borderId="37" xfId="2" applyFont="1" applyFill="1" applyBorder="1" applyAlignment="1" applyProtection="1">
      <alignment vertical="center" wrapText="1"/>
      <protection locked="0"/>
    </xf>
    <xf numFmtId="0" fontId="44" fillId="0" borderId="0" xfId="9" applyFont="1" applyFill="1" applyBorder="1" applyAlignment="1">
      <alignment horizontal="center" vertical="center" wrapText="1"/>
    </xf>
    <xf numFmtId="0" fontId="14" fillId="0" borderId="19" xfId="2" applyFont="1" applyBorder="1" applyAlignment="1" applyProtection="1">
      <alignment horizontal="center" vertical="center" wrapText="1"/>
      <protection locked="0"/>
    </xf>
    <xf numFmtId="0" fontId="59" fillId="0" borderId="24" xfId="2" applyFont="1" applyFill="1" applyBorder="1" applyAlignment="1" applyProtection="1">
      <alignment vertical="center" wrapText="1"/>
      <protection locked="0"/>
    </xf>
    <xf numFmtId="0" fontId="29" fillId="10" borderId="23" xfId="2" applyFont="1" applyFill="1" applyBorder="1" applyAlignment="1" applyProtection="1">
      <alignment horizontal="right" vertical="center" wrapText="1"/>
      <protection locked="0"/>
    </xf>
    <xf numFmtId="0" fontId="29" fillId="10" borderId="24" xfId="2" applyFont="1" applyFill="1" applyBorder="1" applyAlignment="1" applyProtection="1">
      <alignment horizontal="right" vertical="center" wrapText="1"/>
      <protection locked="0"/>
    </xf>
    <xf numFmtId="0" fontId="20" fillId="5" borderId="22" xfId="2" applyFont="1" applyFill="1" applyBorder="1" applyAlignment="1" applyProtection="1">
      <alignment horizontal="left" vertical="center" wrapText="1"/>
      <protection locked="0"/>
    </xf>
    <xf numFmtId="0" fontId="14" fillId="5" borderId="19" xfId="2" applyFont="1" applyFill="1" applyBorder="1" applyAlignment="1" applyProtection="1">
      <alignment horizontal="left" vertical="center" wrapText="1"/>
      <protection locked="0"/>
    </xf>
    <xf numFmtId="0" fontId="2" fillId="5" borderId="20" xfId="0" applyFont="1" applyFill="1" applyBorder="1" applyAlignment="1">
      <alignment horizontal="left" vertical="center" wrapText="1"/>
    </xf>
    <xf numFmtId="0" fontId="59" fillId="0" borderId="0" xfId="2" applyFont="1" applyFill="1" applyBorder="1" applyAlignment="1" applyProtection="1">
      <alignment vertical="center" wrapText="1"/>
      <protection locked="0"/>
    </xf>
    <xf numFmtId="0" fontId="29" fillId="10" borderId="18" xfId="2" applyFont="1" applyFill="1" applyBorder="1" applyAlignment="1" applyProtection="1">
      <alignment horizontal="left" vertical="center" wrapText="1"/>
      <protection locked="0"/>
    </xf>
    <xf numFmtId="0" fontId="17" fillId="10" borderId="0" xfId="0" applyFont="1" applyFill="1" applyBorder="1" applyAlignment="1" applyProtection="1">
      <alignment horizontal="left" vertical="center" wrapText="1"/>
      <protection locked="0"/>
    </xf>
    <xf numFmtId="0" fontId="35" fillId="8" borderId="18" xfId="2" applyFont="1" applyFill="1" applyBorder="1" applyAlignment="1" applyProtection="1">
      <alignment horizontal="center" vertical="center" wrapText="1"/>
      <protection locked="0"/>
    </xf>
    <xf numFmtId="0" fontId="30" fillId="10" borderId="18" xfId="0" applyFont="1" applyFill="1" applyBorder="1" applyAlignment="1">
      <alignment horizontal="left" vertical="center" wrapText="1"/>
    </xf>
    <xf numFmtId="0" fontId="10" fillId="11" borderId="22" xfId="2" applyFont="1" applyFill="1" applyBorder="1" applyAlignment="1" applyProtection="1">
      <alignment horizontal="right" vertical="center" wrapText="1"/>
      <protection locked="0"/>
    </xf>
    <xf numFmtId="0" fontId="22" fillId="11" borderId="19" xfId="2" applyFont="1" applyFill="1" applyBorder="1" applyAlignment="1" applyProtection="1">
      <alignment horizontal="right" vertical="center" wrapText="1"/>
      <protection locked="0"/>
    </xf>
    <xf numFmtId="0" fontId="22" fillId="11" borderId="20" xfId="2" applyFont="1" applyFill="1" applyBorder="1" applyAlignment="1" applyProtection="1">
      <alignment horizontal="right" vertical="center" wrapText="1"/>
      <protection locked="0"/>
    </xf>
    <xf numFmtId="9" fontId="29" fillId="10" borderId="23" xfId="2" applyNumberFormat="1" applyFont="1" applyFill="1" applyBorder="1" applyAlignment="1" applyProtection="1">
      <alignment horizontal="right" vertical="center" wrapText="1"/>
      <protection locked="0"/>
    </xf>
    <xf numFmtId="0" fontId="0" fillId="0" borderId="24" xfId="0" applyBorder="1" applyAlignment="1">
      <alignment vertical="center" wrapText="1"/>
    </xf>
    <xf numFmtId="0" fontId="35" fillId="8" borderId="23" xfId="2" applyFont="1" applyFill="1" applyBorder="1" applyAlignment="1" applyProtection="1">
      <alignment horizontal="center" vertical="center" wrapText="1"/>
      <protection locked="0"/>
    </xf>
    <xf numFmtId="0" fontId="14" fillId="2" borderId="16" xfId="2" applyFont="1" applyFill="1" applyBorder="1" applyAlignment="1" applyProtection="1">
      <alignment vertical="center" wrapText="1"/>
      <protection locked="0"/>
    </xf>
    <xf numFmtId="0" fontId="14" fillId="2" borderId="5" xfId="2" applyFont="1" applyFill="1" applyBorder="1" applyAlignment="1" applyProtection="1">
      <alignment vertical="center" wrapText="1"/>
      <protection locked="0"/>
    </xf>
    <xf numFmtId="0" fontId="14" fillId="2" borderId="17" xfId="2" applyFont="1" applyFill="1" applyBorder="1" applyAlignment="1" applyProtection="1">
      <alignment vertical="center" wrapText="1"/>
      <protection locked="0"/>
    </xf>
    <xf numFmtId="9" fontId="25" fillId="14" borderId="22" xfId="2" applyNumberFormat="1" applyFont="1" applyFill="1" applyBorder="1" applyAlignment="1" applyProtection="1">
      <alignment horizontal="center" vertical="center" wrapText="1"/>
      <protection locked="0"/>
    </xf>
    <xf numFmtId="9" fontId="25" fillId="14" borderId="20" xfId="2" applyNumberFormat="1" applyFont="1" applyFill="1" applyBorder="1" applyAlignment="1" applyProtection="1">
      <alignment horizontal="center" vertical="center" wrapText="1"/>
      <protection locked="0"/>
    </xf>
    <xf numFmtId="9" fontId="25" fillId="7" borderId="22" xfId="2" applyNumberFormat="1" applyFont="1" applyFill="1" applyBorder="1" applyAlignment="1" applyProtection="1">
      <alignment horizontal="right" vertical="center" wrapText="1"/>
      <protection locked="0"/>
    </xf>
    <xf numFmtId="9" fontId="25" fillId="7" borderId="19" xfId="2" applyNumberFormat="1" applyFont="1" applyFill="1" applyBorder="1" applyAlignment="1" applyProtection="1">
      <alignment horizontal="right" vertical="center" wrapText="1"/>
      <protection locked="0"/>
    </xf>
    <xf numFmtId="0" fontId="20" fillId="2" borderId="0" xfId="2" applyFont="1" applyFill="1" applyBorder="1" applyAlignment="1" applyProtection="1">
      <alignment horizontal="center" vertical="center" wrapText="1"/>
      <protection locked="0"/>
    </xf>
    <xf numFmtId="0" fontId="17" fillId="12" borderId="22" xfId="0" applyFont="1" applyFill="1" applyBorder="1" applyAlignment="1" applyProtection="1">
      <alignment horizontal="center" vertical="center" wrapText="1"/>
      <protection locked="0"/>
    </xf>
    <xf numFmtId="0" fontId="17" fillId="12" borderId="19" xfId="0" applyFont="1" applyFill="1" applyBorder="1" applyAlignment="1" applyProtection="1">
      <alignment horizontal="center" vertical="center" wrapText="1"/>
      <protection locked="0"/>
    </xf>
    <xf numFmtId="0" fontId="17" fillId="12" borderId="20" xfId="0" applyFont="1" applyFill="1" applyBorder="1" applyAlignment="1" applyProtection="1">
      <alignment horizontal="center" vertical="center" wrapText="1"/>
      <protection locked="0"/>
    </xf>
    <xf numFmtId="0" fontId="15" fillId="2" borderId="0" xfId="2" applyFont="1" applyFill="1" applyBorder="1" applyAlignment="1" applyProtection="1">
      <alignment horizontal="left" vertical="center" wrapText="1"/>
      <protection locked="0"/>
    </xf>
    <xf numFmtId="0" fontId="14" fillId="5" borderId="22" xfId="2" applyFont="1" applyFill="1" applyBorder="1" applyAlignment="1" applyProtection="1">
      <alignment horizontal="left" vertical="center" wrapText="1"/>
      <protection locked="0"/>
    </xf>
    <xf numFmtId="0" fontId="14" fillId="5" borderId="20" xfId="2" applyFont="1" applyFill="1" applyBorder="1" applyAlignment="1" applyProtection="1">
      <alignment horizontal="left" vertical="center" wrapText="1"/>
      <protection locked="0"/>
    </xf>
    <xf numFmtId="0" fontId="31" fillId="14" borderId="10" xfId="2" applyFont="1" applyFill="1" applyBorder="1" applyAlignment="1" applyProtection="1">
      <alignment vertical="center" wrapText="1"/>
      <protection locked="0"/>
    </xf>
    <xf numFmtId="0" fontId="31" fillId="14" borderId="0" xfId="2" applyFont="1" applyFill="1" applyBorder="1" applyAlignment="1" applyProtection="1">
      <alignment vertical="center" wrapText="1"/>
      <protection locked="0"/>
    </xf>
    <xf numFmtId="0" fontId="31" fillId="14" borderId="11" xfId="2" applyFont="1" applyFill="1" applyBorder="1" applyAlignment="1" applyProtection="1">
      <alignment vertical="center" wrapText="1"/>
      <protection locked="0"/>
    </xf>
    <xf numFmtId="0" fontId="20" fillId="2" borderId="27" xfId="2" applyFont="1" applyFill="1" applyBorder="1" applyAlignment="1" applyProtection="1">
      <alignment horizontal="center" vertical="center" wrapText="1"/>
      <protection locked="0"/>
    </xf>
    <xf numFmtId="0" fontId="31" fillId="0" borderId="0" xfId="2" applyFont="1" applyAlignment="1" applyProtection="1">
      <alignment horizontal="center" vertical="center" wrapText="1"/>
      <protection locked="0"/>
    </xf>
    <xf numFmtId="0" fontId="33" fillId="10" borderId="0" xfId="2" applyFont="1" applyFill="1" applyBorder="1" applyAlignment="1" applyProtection="1">
      <alignment horizontal="center" vertical="center" wrapText="1"/>
      <protection locked="0"/>
    </xf>
    <xf numFmtId="0" fontId="19" fillId="0" borderId="0" xfId="2" applyFont="1" applyFill="1" applyBorder="1" applyAlignment="1" applyProtection="1">
      <alignment horizontal="left" vertical="center" wrapText="1"/>
      <protection locked="0"/>
    </xf>
    <xf numFmtId="0" fontId="0" fillId="0" borderId="0" xfId="0" applyAlignment="1">
      <alignment horizontal="left" vertical="center" wrapText="1"/>
    </xf>
    <xf numFmtId="0" fontId="29" fillId="10" borderId="0" xfId="2" applyFont="1" applyFill="1" applyBorder="1" applyAlignment="1" applyProtection="1">
      <alignment horizontal="left" vertical="center" wrapText="1"/>
      <protection locked="0"/>
    </xf>
    <xf numFmtId="0" fontId="16" fillId="3" borderId="0" xfId="2" applyFont="1" applyFill="1" applyBorder="1" applyAlignment="1" applyProtection="1">
      <alignment horizontal="center" vertical="center" wrapText="1"/>
      <protection locked="0"/>
    </xf>
    <xf numFmtId="0" fontId="14" fillId="2" borderId="22" xfId="2" applyFont="1" applyFill="1" applyBorder="1" applyAlignment="1" applyProtection="1">
      <alignment horizontal="left" vertical="center" wrapText="1"/>
      <protection locked="0"/>
    </xf>
    <xf numFmtId="0" fontId="14" fillId="2" borderId="19" xfId="2" applyFont="1" applyFill="1" applyBorder="1" applyAlignment="1" applyProtection="1">
      <alignment horizontal="left" vertical="center" wrapText="1"/>
      <protection locked="0"/>
    </xf>
    <xf numFmtId="0" fontId="2" fillId="0" borderId="20" xfId="0" applyFont="1" applyBorder="1" applyAlignment="1">
      <alignment horizontal="left" vertical="center" wrapText="1"/>
    </xf>
    <xf numFmtId="0" fontId="14" fillId="2" borderId="12" xfId="2" applyFont="1" applyFill="1" applyBorder="1" applyAlignment="1" applyProtection="1">
      <alignment vertical="center"/>
      <protection locked="0"/>
    </xf>
    <xf numFmtId="0" fontId="0" fillId="0" borderId="7" xfId="0" applyBorder="1" applyAlignment="1">
      <alignment vertical="center" wrapText="1"/>
    </xf>
    <xf numFmtId="0" fontId="31" fillId="0" borderId="25" xfId="2" applyFont="1" applyFill="1" applyBorder="1" applyAlignment="1" applyProtection="1">
      <alignment horizontal="left" vertical="center"/>
      <protection locked="0"/>
    </xf>
    <xf numFmtId="0" fontId="20" fillId="2" borderId="0" xfId="2" applyFont="1" applyFill="1" applyBorder="1" applyAlignment="1" applyProtection="1">
      <alignment horizontal="left" vertical="center" wrapText="1"/>
      <protection locked="0"/>
    </xf>
    <xf numFmtId="9" fontId="25" fillId="7" borderId="22" xfId="2" applyNumberFormat="1" applyFont="1" applyFill="1" applyBorder="1" applyAlignment="1" applyProtection="1">
      <alignment horizontal="center" vertical="center" wrapText="1"/>
      <protection locked="0"/>
    </xf>
    <xf numFmtId="9" fontId="25" fillId="7" borderId="20" xfId="2" applyNumberFormat="1" applyFont="1" applyFill="1" applyBorder="1" applyAlignment="1" applyProtection="1">
      <alignment horizontal="center" vertical="center" wrapText="1"/>
      <protection locked="0"/>
    </xf>
    <xf numFmtId="0" fontId="31" fillId="0" borderId="0" xfId="2" applyFont="1" applyFill="1" applyBorder="1" applyAlignment="1" applyProtection="1">
      <alignment horizontal="left" vertical="center" wrapText="1"/>
      <protection locked="0"/>
    </xf>
    <xf numFmtId="0" fontId="14" fillId="5" borderId="22" xfId="2" applyFont="1" applyFill="1" applyBorder="1" applyAlignment="1" applyProtection="1">
      <alignment horizontal="center" vertical="center" wrapText="1"/>
      <protection locked="0"/>
    </xf>
    <xf numFmtId="0" fontId="14" fillId="5" borderId="19" xfId="2" applyFont="1" applyFill="1" applyBorder="1" applyAlignment="1" applyProtection="1">
      <alignment horizontal="center" vertical="center" wrapText="1"/>
      <protection locked="0"/>
    </xf>
    <xf numFmtId="0" fontId="14" fillId="5" borderId="20" xfId="2" applyFont="1" applyFill="1" applyBorder="1" applyAlignment="1" applyProtection="1">
      <alignment horizontal="center" vertical="center" wrapText="1"/>
      <protection locked="0"/>
    </xf>
    <xf numFmtId="0" fontId="15" fillId="2" borderId="0"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5" fillId="13" borderId="25" xfId="2" applyFont="1" applyFill="1" applyBorder="1" applyAlignment="1" applyProtection="1">
      <alignment horizontal="center" vertical="center" wrapText="1"/>
      <protection locked="0"/>
    </xf>
    <xf numFmtId="0" fontId="15" fillId="13" borderId="21" xfId="2" applyFont="1" applyFill="1" applyBorder="1" applyAlignment="1" applyProtection="1">
      <alignment horizontal="center" vertical="center" wrapText="1"/>
      <protection locked="0"/>
    </xf>
    <xf numFmtId="0" fontId="15" fillId="0" borderId="25" xfId="2" applyFont="1" applyFill="1" applyBorder="1" applyAlignment="1" applyProtection="1">
      <alignment horizontal="center" vertical="center" wrapText="1"/>
      <protection locked="0"/>
    </xf>
    <xf numFmtId="0" fontId="17" fillId="12" borderId="22" xfId="0" applyFont="1" applyFill="1" applyBorder="1" applyAlignment="1" applyProtection="1">
      <alignment horizontal="left" vertical="center" wrapText="1"/>
      <protection locked="0"/>
    </xf>
    <xf numFmtId="0" fontId="17" fillId="12" borderId="19" xfId="0" applyFont="1" applyFill="1" applyBorder="1" applyAlignment="1" applyProtection="1">
      <alignment horizontal="left" vertical="center" wrapText="1"/>
      <protection locked="0"/>
    </xf>
    <xf numFmtId="0" fontId="17" fillId="12" borderId="20" xfId="0" applyFont="1" applyFill="1" applyBorder="1" applyAlignment="1" applyProtection="1">
      <alignment horizontal="left" vertical="center" wrapText="1"/>
      <protection locked="0"/>
    </xf>
    <xf numFmtId="0" fontId="51" fillId="3" borderId="26" xfId="2" applyFont="1" applyFill="1" applyBorder="1" applyAlignment="1" applyProtection="1">
      <alignment horizontal="justify" vertical="center" wrapText="1"/>
      <protection locked="0"/>
    </xf>
    <xf numFmtId="0" fontId="51" fillId="3" borderId="19" xfId="2" applyFont="1" applyFill="1" applyBorder="1" applyAlignment="1" applyProtection="1">
      <alignment horizontal="justify" vertical="center" wrapText="1"/>
      <protection locked="0"/>
    </xf>
    <xf numFmtId="0" fontId="32" fillId="0" borderId="0" xfId="2" applyFont="1" applyAlignment="1" applyProtection="1">
      <alignment horizontal="center" vertical="center" wrapText="1"/>
      <protection locked="0"/>
    </xf>
    <xf numFmtId="0" fontId="20" fillId="5" borderId="19" xfId="2" applyFont="1" applyFill="1" applyBorder="1" applyAlignment="1" applyProtection="1">
      <alignment horizontal="left" vertical="center" wrapText="1"/>
      <protection locked="0"/>
    </xf>
    <xf numFmtId="0" fontId="20" fillId="5" borderId="20" xfId="2" applyFont="1" applyFill="1" applyBorder="1" applyAlignment="1" applyProtection="1">
      <alignment horizontal="left" vertical="center" wrapText="1"/>
      <protection locked="0"/>
    </xf>
    <xf numFmtId="0" fontId="28" fillId="0" borderId="8" xfId="2" applyFont="1" applyFill="1" applyBorder="1" applyAlignment="1" applyProtection="1">
      <alignment vertical="center" wrapText="1"/>
      <protection locked="0"/>
    </xf>
    <xf numFmtId="0" fontId="28" fillId="0" borderId="0" xfId="2" applyFont="1" applyFill="1" applyBorder="1" applyAlignment="1" applyProtection="1">
      <alignment vertical="center" wrapText="1"/>
      <protection locked="0"/>
    </xf>
    <xf numFmtId="0" fontId="28" fillId="0" borderId="6" xfId="2" applyFont="1" applyFill="1" applyBorder="1" applyAlignment="1" applyProtection="1">
      <alignment vertical="center" wrapText="1"/>
      <protection locked="0"/>
    </xf>
    <xf numFmtId="0" fontId="28" fillId="0" borderId="11" xfId="2" applyFont="1" applyFill="1" applyBorder="1" applyAlignment="1" applyProtection="1">
      <alignment vertical="center" wrapText="1"/>
      <protection locked="0"/>
    </xf>
    <xf numFmtId="0" fontId="25" fillId="7" borderId="22" xfId="2" applyFont="1" applyFill="1" applyBorder="1" applyAlignment="1" applyProtection="1">
      <alignment horizontal="center" vertical="center" wrapText="1"/>
      <protection locked="0"/>
    </xf>
    <xf numFmtId="0" fontId="25" fillId="7" borderId="19" xfId="2" applyFont="1" applyFill="1" applyBorder="1" applyAlignment="1" applyProtection="1">
      <alignment horizontal="center" vertical="center" wrapText="1"/>
      <protection locked="0"/>
    </xf>
    <xf numFmtId="0" fontId="25" fillId="7" borderId="20" xfId="2" applyFont="1" applyFill="1" applyBorder="1" applyAlignment="1" applyProtection="1">
      <alignment horizontal="center" vertical="center" wrapText="1"/>
      <protection locked="0"/>
    </xf>
    <xf numFmtId="0" fontId="20" fillId="2" borderId="19" xfId="2" applyFont="1" applyFill="1" applyBorder="1" applyAlignment="1" applyProtection="1">
      <alignment horizontal="left" vertical="center" wrapText="1"/>
      <protection locked="0"/>
    </xf>
    <xf numFmtId="0" fontId="15" fillId="2" borderId="25" xfId="2" applyFont="1" applyFill="1" applyBorder="1" applyAlignment="1" applyProtection="1">
      <alignment horizontal="center" vertical="center" wrapText="1"/>
      <protection locked="0"/>
    </xf>
    <xf numFmtId="0" fontId="20" fillId="0" borderId="0" xfId="2" applyFont="1" applyAlignment="1" applyProtection="1">
      <alignment horizontal="center" vertical="center" wrapText="1"/>
      <protection locked="0"/>
    </xf>
    <xf numFmtId="0" fontId="17" fillId="12" borderId="0" xfId="0" applyFont="1" applyFill="1" applyBorder="1" applyAlignment="1" applyProtection="1">
      <alignment horizontal="left" vertical="center" wrapText="1"/>
      <protection locked="0"/>
    </xf>
    <xf numFmtId="0" fontId="20" fillId="0" borderId="0" xfId="2" applyFont="1" applyAlignment="1" applyProtection="1">
      <alignment horizontal="left" vertical="center" wrapText="1"/>
      <protection locked="0"/>
    </xf>
    <xf numFmtId="0" fontId="32" fillId="0" borderId="24" xfId="2" applyFont="1" applyFill="1" applyBorder="1" applyAlignment="1" applyProtection="1">
      <alignment vertical="center" wrapText="1"/>
      <protection locked="0"/>
    </xf>
    <xf numFmtId="0" fontId="15" fillId="0" borderId="14" xfId="9" applyFont="1" applyBorder="1" applyAlignment="1">
      <alignment horizontal="center"/>
    </xf>
    <xf numFmtId="0" fontId="15" fillId="6" borderId="15" xfId="9" applyFont="1" applyFill="1" applyBorder="1" applyAlignment="1">
      <alignment horizontal="left" vertical="center" wrapText="1"/>
    </xf>
    <xf numFmtId="0" fontId="15" fillId="6" borderId="0" xfId="9" applyFont="1" applyFill="1" applyBorder="1" applyAlignment="1">
      <alignment horizontal="left" vertical="center" wrapText="1"/>
    </xf>
    <xf numFmtId="0" fontId="18" fillId="0" borderId="0" xfId="9" applyNumberFormat="1" applyFont="1" applyFill="1" applyAlignment="1">
      <alignment vertical="top" wrapText="1"/>
    </xf>
    <xf numFmtId="10" fontId="15" fillId="6" borderId="15" xfId="13" applyNumberFormat="1" applyFont="1" applyFill="1" applyBorder="1" applyAlignment="1">
      <alignment horizontal="center" vertical="center"/>
    </xf>
    <xf numFmtId="10" fontId="15" fillId="6" borderId="0" xfId="13" applyNumberFormat="1" applyFont="1" applyFill="1" applyAlignment="1">
      <alignment horizontal="center" vertical="center"/>
    </xf>
    <xf numFmtId="0" fontId="53" fillId="8" borderId="32" xfId="0" applyFont="1" applyFill="1" applyBorder="1" applyAlignment="1">
      <alignment horizontal="center" vertical="center" wrapText="1"/>
    </xf>
    <xf numFmtId="0" fontId="57" fillId="8" borderId="33" xfId="0" applyFont="1" applyFill="1" applyBorder="1" applyAlignment="1">
      <alignment horizontal="center" vertical="center" wrapText="1"/>
    </xf>
    <xf numFmtId="0" fontId="57" fillId="8" borderId="34" xfId="0" applyFont="1" applyFill="1" applyBorder="1" applyAlignment="1">
      <alignment horizontal="center" vertical="center" wrapText="1"/>
    </xf>
    <xf numFmtId="0" fontId="53" fillId="8" borderId="33" xfId="0" applyFont="1" applyFill="1" applyBorder="1" applyAlignment="1">
      <alignment horizontal="center" vertical="center" wrapText="1"/>
    </xf>
    <xf numFmtId="0" fontId="53" fillId="8" borderId="34" xfId="0" applyFont="1" applyFill="1" applyBorder="1" applyAlignment="1">
      <alignment horizontal="center" vertical="center" wrapText="1"/>
    </xf>
    <xf numFmtId="0" fontId="53" fillId="18" borderId="32" xfId="0" applyFont="1" applyFill="1" applyBorder="1" applyAlignment="1">
      <alignment horizontal="center" vertical="center" wrapText="1"/>
    </xf>
    <xf numFmtId="0" fontId="57" fillId="18" borderId="33" xfId="0" applyFont="1" applyFill="1" applyBorder="1" applyAlignment="1">
      <alignment horizontal="center" vertical="center" wrapText="1"/>
    </xf>
    <xf numFmtId="0" fontId="57" fillId="18" borderId="34" xfId="0" applyFont="1" applyFill="1" applyBorder="1" applyAlignment="1">
      <alignment horizontal="center" vertical="center" wrapText="1"/>
    </xf>
    <xf numFmtId="0" fontId="53" fillId="18" borderId="33" xfId="0" applyFont="1" applyFill="1" applyBorder="1" applyAlignment="1">
      <alignment horizontal="center" vertical="center" wrapText="1"/>
    </xf>
    <xf numFmtId="0" fontId="53" fillId="18" borderId="34" xfId="0" applyFont="1" applyFill="1" applyBorder="1" applyAlignment="1">
      <alignment horizontal="center" vertical="center" wrapText="1"/>
    </xf>
    <xf numFmtId="0" fontId="41" fillId="0" borderId="35" xfId="0" applyFont="1" applyBorder="1" applyAlignment="1">
      <alignment horizontal="center" vertical="center"/>
    </xf>
    <xf numFmtId="0" fontId="41" fillId="0" borderId="36" xfId="0" applyFont="1" applyBorder="1" applyAlignment="1">
      <alignment horizontal="center" vertical="center"/>
    </xf>
    <xf numFmtId="0" fontId="53" fillId="18" borderId="32" xfId="0" applyFont="1" applyFill="1" applyBorder="1" applyAlignment="1">
      <alignment horizontal="left" vertical="center" wrapText="1"/>
    </xf>
    <xf numFmtId="0" fontId="53" fillId="18" borderId="33" xfId="0" applyFont="1" applyFill="1" applyBorder="1" applyAlignment="1">
      <alignment horizontal="left" vertical="center" wrapText="1"/>
    </xf>
    <xf numFmtId="0" fontId="53" fillId="18" borderId="34" xfId="0" applyFont="1" applyFill="1" applyBorder="1" applyAlignment="1">
      <alignment horizontal="left" vertical="center" wrapText="1"/>
    </xf>
    <xf numFmtId="0" fontId="21" fillId="0" borderId="0" xfId="0" applyFont="1" applyFill="1" applyAlignment="1">
      <alignment horizontal="left" vertical="center"/>
    </xf>
    <xf numFmtId="0" fontId="38" fillId="0" borderId="0" xfId="0" applyFont="1" applyAlignment="1">
      <alignment horizontal="center" vertical="center" wrapText="1"/>
    </xf>
    <xf numFmtId="0" fontId="32" fillId="0" borderId="0" xfId="0" applyFont="1" applyAlignment="1">
      <alignment horizontal="left" vertical="center" wrapText="1"/>
    </xf>
    <xf numFmtId="0" fontId="40" fillId="0" borderId="0" xfId="0" applyFont="1" applyAlignment="1">
      <alignment horizontal="justify" vertical="center" wrapText="1"/>
    </xf>
    <xf numFmtId="0" fontId="21" fillId="0" borderId="0" xfId="0" applyFont="1" applyAlignment="1">
      <alignment horizontal="justify" vertical="center" wrapText="1"/>
    </xf>
    <xf numFmtId="0" fontId="40" fillId="0" borderId="0" xfId="0" applyFont="1" applyFill="1" applyAlignment="1">
      <alignment horizontal="justify" vertical="center" wrapText="1"/>
    </xf>
    <xf numFmtId="0" fontId="21" fillId="0" borderId="0" xfId="0" applyFont="1" applyFill="1" applyAlignment="1">
      <alignment horizontal="justify" vertical="center" wrapText="1"/>
    </xf>
    <xf numFmtId="0" fontId="41" fillId="17" borderId="31" xfId="0" applyFont="1" applyFill="1" applyBorder="1" applyAlignment="1">
      <alignment horizontal="center" vertical="center"/>
    </xf>
    <xf numFmtId="0" fontId="53" fillId="18" borderId="31" xfId="0" applyFont="1" applyFill="1" applyBorder="1" applyAlignment="1">
      <alignment horizontal="justify" vertical="center" wrapText="1"/>
    </xf>
    <xf numFmtId="0" fontId="53" fillId="18" borderId="31" xfId="0" applyFont="1" applyFill="1" applyBorder="1" applyAlignment="1">
      <alignment horizontal="center" vertical="center" wrapText="1"/>
    </xf>
    <xf numFmtId="0" fontId="55" fillId="8" borderId="32" xfId="0" applyFont="1" applyFill="1" applyBorder="1" applyAlignment="1">
      <alignment horizontal="left" vertical="center" wrapText="1"/>
    </xf>
    <xf numFmtId="0" fontId="55" fillId="8" borderId="33" xfId="0" applyFont="1" applyFill="1" applyBorder="1" applyAlignment="1">
      <alignment horizontal="left" vertical="center" wrapText="1"/>
    </xf>
    <xf numFmtId="0" fontId="55" fillId="8" borderId="34" xfId="0" applyFont="1" applyFill="1" applyBorder="1" applyAlignment="1">
      <alignment horizontal="left" vertical="center" wrapText="1"/>
    </xf>
    <xf numFmtId="0" fontId="55" fillId="8" borderId="32" xfId="0" applyFont="1" applyFill="1" applyBorder="1" applyAlignment="1">
      <alignment horizontal="justify" vertical="center" wrapText="1"/>
    </xf>
    <xf numFmtId="0" fontId="55" fillId="8" borderId="33" xfId="0" applyFont="1" applyFill="1" applyBorder="1" applyAlignment="1">
      <alignment horizontal="justify" vertical="center" wrapText="1"/>
    </xf>
    <xf numFmtId="0" fontId="55" fillId="8" borderId="34" xfId="0" applyFont="1" applyFill="1" applyBorder="1" applyAlignment="1">
      <alignment horizontal="justify" vertical="center" wrapText="1"/>
    </xf>
    <xf numFmtId="0" fontId="53" fillId="18" borderId="32" xfId="0" applyFont="1" applyFill="1" applyBorder="1" applyAlignment="1">
      <alignment horizontal="justify" vertical="center" wrapText="1"/>
    </xf>
    <xf numFmtId="0" fontId="53" fillId="18" borderId="33" xfId="0" applyFont="1" applyFill="1" applyBorder="1" applyAlignment="1">
      <alignment horizontal="justify" vertical="center" wrapText="1"/>
    </xf>
    <xf numFmtId="0" fontId="53" fillId="18" borderId="34" xfId="0" applyFont="1" applyFill="1" applyBorder="1" applyAlignment="1">
      <alignment horizontal="justify" vertical="center" wrapText="1"/>
    </xf>
    <xf numFmtId="0" fontId="53" fillId="8" borderId="32" xfId="0" applyFont="1" applyFill="1" applyBorder="1" applyAlignment="1">
      <alignment horizontal="justify" vertical="center" wrapText="1"/>
    </xf>
    <xf numFmtId="0" fontId="53" fillId="8" borderId="33" xfId="0" applyFont="1" applyFill="1" applyBorder="1" applyAlignment="1">
      <alignment horizontal="justify" vertical="center" wrapText="1"/>
    </xf>
    <xf numFmtId="0" fontId="53" fillId="8" borderId="34" xfId="0" applyFont="1" applyFill="1" applyBorder="1" applyAlignment="1">
      <alignment horizontal="justify" vertical="center" wrapText="1"/>
    </xf>
    <xf numFmtId="0" fontId="54" fillId="18" borderId="32" xfId="0" applyFont="1" applyFill="1" applyBorder="1" applyAlignment="1">
      <alignment horizontal="center" vertical="center" wrapText="1"/>
    </xf>
    <xf numFmtId="0" fontId="58" fillId="18" borderId="33" xfId="0" applyFont="1" applyFill="1" applyBorder="1" applyAlignment="1">
      <alignment horizontal="center" vertical="center" wrapText="1"/>
    </xf>
    <xf numFmtId="0" fontId="58" fillId="18" borderId="34" xfId="0" applyFont="1" applyFill="1" applyBorder="1" applyAlignment="1">
      <alignment horizontal="center" vertical="center" wrapText="1"/>
    </xf>
    <xf numFmtId="0" fontId="53" fillId="8" borderId="32" xfId="0" applyFont="1" applyFill="1" applyBorder="1" applyAlignment="1">
      <alignment horizontal="left" vertical="center" wrapText="1"/>
    </xf>
    <xf numFmtId="0" fontId="53" fillId="8" borderId="33" xfId="0" applyFont="1" applyFill="1" applyBorder="1" applyAlignment="1">
      <alignment horizontal="left" vertical="center" wrapText="1"/>
    </xf>
    <xf numFmtId="0" fontId="53" fillId="8" borderId="34" xfId="0" applyFont="1" applyFill="1" applyBorder="1" applyAlignment="1">
      <alignment horizontal="left" vertical="center" wrapText="1"/>
    </xf>
    <xf numFmtId="0" fontId="53" fillId="8" borderId="31" xfId="0" applyFont="1" applyFill="1" applyBorder="1" applyAlignment="1">
      <alignment horizontal="justify" vertical="center" wrapText="1"/>
    </xf>
    <xf numFmtId="0" fontId="0" fillId="8" borderId="33" xfId="0" applyFill="1" applyBorder="1" applyAlignment="1">
      <alignment horizontal="center" vertical="center" wrapText="1"/>
    </xf>
    <xf numFmtId="0" fontId="0" fillId="8" borderId="34" xfId="0" applyFill="1" applyBorder="1" applyAlignment="1">
      <alignment horizontal="center" vertical="center" wrapText="1"/>
    </xf>
    <xf numFmtId="9" fontId="14" fillId="5" borderId="18" xfId="2" applyNumberFormat="1" applyFont="1" applyFill="1" applyBorder="1" applyAlignment="1" applyProtection="1">
      <alignment horizontal="center" vertical="center" wrapText="1"/>
      <protection locked="0"/>
    </xf>
  </cellXfs>
  <cellStyles count="21">
    <cellStyle name="Currency 2" xfId="1" xr:uid="{00000000-0005-0000-0000-000000000000}"/>
    <cellStyle name="Normal" xfId="0" builtinId="0"/>
    <cellStyle name="Normal 2" xfId="2" xr:uid="{00000000-0005-0000-0000-000002000000}"/>
    <cellStyle name="Normal 2 2" xfId="3" xr:uid="{00000000-0005-0000-0000-000003000000}"/>
    <cellStyle name="Normal 2 3" xfId="4" xr:uid="{00000000-0005-0000-0000-000004000000}"/>
    <cellStyle name="Normal 2 4" xfId="5" xr:uid="{00000000-0005-0000-0000-000005000000}"/>
    <cellStyle name="Normal 2_Ind 12(UPE-DSCI-DSPCG)" xfId="6" xr:uid="{00000000-0005-0000-0000-000006000000}"/>
    <cellStyle name="Normal 3" xfId="7" xr:uid="{00000000-0005-0000-0000-000007000000}"/>
    <cellStyle name="Normal 3 2" xfId="8" xr:uid="{00000000-0005-0000-0000-000008000000}"/>
    <cellStyle name="Normal 4" xfId="9" xr:uid="{00000000-0005-0000-0000-000009000000}"/>
    <cellStyle name="Normal 4 2" xfId="10" xr:uid="{00000000-0005-0000-0000-00000A000000}"/>
    <cellStyle name="Normal 5" xfId="11" xr:uid="{00000000-0005-0000-0000-00000B000000}"/>
    <cellStyle name="Normal 5 2" xfId="12" xr:uid="{00000000-0005-0000-0000-00000C000000}"/>
    <cellStyle name="Percentagem" xfId="13" builtinId="5"/>
    <cellStyle name="Percentagem 2" xfId="14" xr:uid="{00000000-0005-0000-0000-00000E000000}"/>
    <cellStyle name="Percentagem 2 2" xfId="15" xr:uid="{00000000-0005-0000-0000-00000F000000}"/>
    <cellStyle name="Percentagem 2 3" xfId="16" xr:uid="{00000000-0005-0000-0000-000010000000}"/>
    <cellStyle name="Percentagem 2 4" xfId="17" xr:uid="{00000000-0005-0000-0000-000011000000}"/>
    <cellStyle name="Percentagem 3 2" xfId="18" xr:uid="{00000000-0005-0000-0000-000012000000}"/>
    <cellStyle name="Percentagem 3 2 2" xfId="19" xr:uid="{00000000-0005-0000-0000-000013000000}"/>
    <cellStyle name="Percentagem 4" xfId="20"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lgn="ctr" rtl="0">
              <a:defRPr lang="en-US" sz="1200" b="1" i="0" u="none" strike="noStrike" kern="1200" baseline="0">
                <a:solidFill>
                  <a:sysClr val="windowText" lastClr="000000"/>
                </a:solidFill>
                <a:latin typeface="+mn-lt"/>
                <a:ea typeface="+mn-ea"/>
                <a:cs typeface="+mn-cs"/>
              </a:defRPr>
            </a:pPr>
            <a:r>
              <a:rPr lang="en-US" sz="1200" b="1" i="0" u="none" strike="noStrike" kern="1200" baseline="0">
                <a:solidFill>
                  <a:sysClr val="windowText" lastClr="000000"/>
                </a:solidFill>
                <a:latin typeface="+mn-lt"/>
                <a:ea typeface="+mn-ea"/>
                <a:cs typeface="+mn-cs"/>
              </a:rPr>
              <a:t>Recursos Humanos</a:t>
            </a:r>
          </a:p>
        </c:rich>
      </c:tx>
      <c:overlay val="0"/>
    </c:title>
    <c:autoTitleDeleted val="0"/>
    <c:plotArea>
      <c:layout/>
      <c:barChart>
        <c:barDir val="col"/>
        <c:grouping val="clustered"/>
        <c:varyColors val="0"/>
        <c:ser>
          <c:idx val="0"/>
          <c:order val="0"/>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('1-QUAR'!$I$105,'1-QUAR'!$L$105)</c:f>
              <c:numCache>
                <c:formatCode>#,##0</c:formatCode>
                <c:ptCount val="2"/>
                <c:pt idx="0">
                  <c:v>1850</c:v>
                </c:pt>
                <c:pt idx="1">
                  <c:v>30492</c:v>
                </c:pt>
              </c:numCache>
            </c:numRef>
          </c:val>
          <c:extLst>
            <c:ext xmlns:c15="http://schemas.microsoft.com/office/drawing/2012/chart" uri="{02D57815-91ED-43cb-92C2-25804820EDAC}">
              <c15:filteredCategoryTitle>
                <c15:cat>
                  <c:strRef>
                    <c:extLst>
                      <c:ext uri="{02D57815-91ED-43cb-92C2-25804820EDAC}">
                        <c15:formulaRef>
                          <c15:sqref>'1-QUAR'!$I$97:$L$98</c15:sqref>
                        </c15:formulaRef>
                      </c:ext>
                    </c:extLst>
                    <c:strCache>
                      <c:ptCount val="4"/>
                      <c:pt idx="0">
                        <c:v>Pontuação 
Planeada</c:v>
                      </c:pt>
                      <c:pt idx="1">
                        <c:v>UERHP</c:v>
                      </c:pt>
                      <c:pt idx="2">
                        <c:v>Pontuação 
Realizada</c:v>
                      </c:pt>
                      <c:pt idx="3">
                        <c:v>UERHR</c:v>
                      </c:pt>
                    </c:strCache>
                  </c:strRef>
                </c15:cat>
              </c15:filteredCategoryTitle>
            </c:ext>
            <c:ext xmlns:c16="http://schemas.microsoft.com/office/drawing/2014/chart" uri="{C3380CC4-5D6E-409C-BE32-E72D297353CC}">
              <c16:uniqueId val="{00000000-81D7-4FC1-8076-86EC1FABCB2D}"/>
            </c:ext>
          </c:extLst>
        </c:ser>
        <c:dLbls>
          <c:showLegendKey val="0"/>
          <c:showVal val="0"/>
          <c:showCatName val="0"/>
          <c:showSerName val="0"/>
          <c:showPercent val="0"/>
          <c:showBubbleSize val="0"/>
        </c:dLbls>
        <c:gapWidth val="150"/>
        <c:axId val="119799808"/>
        <c:axId val="119621312"/>
      </c:barChart>
      <c:catAx>
        <c:axId val="119799808"/>
        <c:scaling>
          <c:orientation val="minMax"/>
        </c:scaling>
        <c:delete val="0"/>
        <c:axPos val="b"/>
        <c:numFmt formatCode="General" sourceLinked="1"/>
        <c:majorTickMark val="out"/>
        <c:minorTickMark val="none"/>
        <c:tickLblPos val="nextTo"/>
        <c:crossAx val="119621312"/>
        <c:crosses val="autoZero"/>
        <c:auto val="1"/>
        <c:lblAlgn val="ctr"/>
        <c:lblOffset val="100"/>
        <c:noMultiLvlLbl val="0"/>
      </c:catAx>
      <c:valAx>
        <c:axId val="119621312"/>
        <c:scaling>
          <c:orientation val="minMax"/>
        </c:scaling>
        <c:delete val="1"/>
        <c:axPos val="l"/>
        <c:numFmt formatCode="#,##0" sourceLinked="1"/>
        <c:majorTickMark val="out"/>
        <c:minorTickMark val="none"/>
        <c:tickLblPos val="none"/>
        <c:crossAx val="119799808"/>
        <c:crosses val="autoZero"/>
        <c:crossBetween val="between"/>
        <c:majorUnit val="3.0449999999999999"/>
      </c:valAx>
    </c:plotArea>
    <c:plotVisOnly val="1"/>
    <c:dispBlanksAs val="gap"/>
    <c:showDLblsOverMax val="0"/>
  </c:chart>
  <c:spPr>
    <a:ln>
      <a:noFill/>
    </a:ln>
  </c:spPr>
  <c:printSettings>
    <c:headerFooter/>
    <c:pageMargins b="0.75000000000001354" l="0.70000000000000062" r="0.70000000000000062" t="0.7500000000000135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lgn="ctr" rtl="0">
              <a:defRPr lang="en-US" sz="1200" b="1" i="0" u="none" strike="noStrike" kern="1200" baseline="0">
                <a:solidFill>
                  <a:sysClr val="windowText" lastClr="000000"/>
                </a:solidFill>
                <a:latin typeface="+mn-lt"/>
                <a:ea typeface="+mn-ea"/>
                <a:cs typeface="+mn-cs"/>
              </a:defRPr>
            </a:pPr>
            <a:r>
              <a:rPr lang="en-US" sz="1200" b="1" i="0" u="none" strike="noStrike" kern="1200" baseline="0">
                <a:solidFill>
                  <a:sysClr val="windowText" lastClr="000000"/>
                </a:solidFill>
                <a:latin typeface="+mn-lt"/>
                <a:ea typeface="+mn-ea"/>
                <a:cs typeface="+mn-cs"/>
              </a:rPr>
              <a:t>Recursos Financeiros</a:t>
            </a:r>
          </a:p>
        </c:rich>
      </c:tx>
      <c:overlay val="0"/>
    </c:title>
    <c:autoTitleDeleted val="0"/>
    <c:plotArea>
      <c:layout/>
      <c:barChart>
        <c:barDir val="col"/>
        <c:grouping val="clustered"/>
        <c:varyColors val="0"/>
        <c:ser>
          <c:idx val="0"/>
          <c:order val="0"/>
          <c:tx>
            <c:strRef>
              <c:f>Folha2!$B$1</c:f>
              <c:strCache>
                <c:ptCount val="1"/>
                <c:pt idx="0">
                  <c:v>Planeado</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Folha2!$A$2:$A$3</c:f>
              <c:strCache>
                <c:ptCount val="2"/>
                <c:pt idx="0">
                  <c:v>Funcionamento</c:v>
                </c:pt>
                <c:pt idx="1">
                  <c:v>Investimento</c:v>
                </c:pt>
              </c:strCache>
            </c:strRef>
          </c:cat>
          <c:val>
            <c:numRef>
              <c:f>Folha2!$B$2:$B$3</c:f>
              <c:numCache>
                <c:formatCode>#\ ##0.00\ "€"</c:formatCode>
                <c:ptCount val="2"/>
                <c:pt idx="0">
                  <c:v>5988974</c:v>
                </c:pt>
                <c:pt idx="1">
                  <c:v>2339364</c:v>
                </c:pt>
              </c:numCache>
            </c:numRef>
          </c:val>
          <c:extLst>
            <c:ext xmlns:c16="http://schemas.microsoft.com/office/drawing/2014/chart" uri="{C3380CC4-5D6E-409C-BE32-E72D297353CC}">
              <c16:uniqueId val="{00000000-81CB-4FBC-BEE0-566709D18247}"/>
            </c:ext>
          </c:extLst>
        </c:ser>
        <c:ser>
          <c:idx val="1"/>
          <c:order val="1"/>
          <c:tx>
            <c:strRef>
              <c:f>Folha2!$C$1</c:f>
              <c:strCache>
                <c:ptCount val="1"/>
                <c:pt idx="0">
                  <c:v>Executados</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Folha2!$A$2:$A$3</c:f>
              <c:strCache>
                <c:ptCount val="2"/>
                <c:pt idx="0">
                  <c:v>Funcionamento</c:v>
                </c:pt>
                <c:pt idx="1">
                  <c:v>Investimento</c:v>
                </c:pt>
              </c:strCache>
            </c:strRef>
          </c:cat>
          <c:val>
            <c:numRef>
              <c:f>Folha2!$C$2:$C$3</c:f>
              <c:numCache>
                <c:formatCode>General</c:formatCode>
                <c:ptCount val="2"/>
                <c:pt idx="0" formatCode="#\ ##0.00\ &quot;€&quot;">
                  <c:v>4980124.1100000003</c:v>
                </c:pt>
                <c:pt idx="1">
                  <c:v>1501428.7</c:v>
                </c:pt>
              </c:numCache>
            </c:numRef>
          </c:val>
          <c:extLst>
            <c:ext xmlns:c16="http://schemas.microsoft.com/office/drawing/2014/chart" uri="{C3380CC4-5D6E-409C-BE32-E72D297353CC}">
              <c16:uniqueId val="{00000001-81CB-4FBC-BEE0-566709D18247}"/>
            </c:ext>
          </c:extLst>
        </c:ser>
        <c:dLbls>
          <c:showLegendKey val="0"/>
          <c:showVal val="0"/>
          <c:showCatName val="0"/>
          <c:showSerName val="0"/>
          <c:showPercent val="0"/>
          <c:showBubbleSize val="0"/>
        </c:dLbls>
        <c:gapWidth val="75"/>
        <c:overlap val="-25"/>
        <c:axId val="119801344"/>
        <c:axId val="119623040"/>
      </c:barChart>
      <c:catAx>
        <c:axId val="119801344"/>
        <c:scaling>
          <c:orientation val="minMax"/>
        </c:scaling>
        <c:delete val="0"/>
        <c:axPos val="b"/>
        <c:numFmt formatCode="General" sourceLinked="1"/>
        <c:majorTickMark val="none"/>
        <c:minorTickMark val="none"/>
        <c:tickLblPos val="nextTo"/>
        <c:crossAx val="119623040"/>
        <c:crosses val="autoZero"/>
        <c:auto val="1"/>
        <c:lblAlgn val="ctr"/>
        <c:lblOffset val="100"/>
        <c:noMultiLvlLbl val="0"/>
      </c:catAx>
      <c:valAx>
        <c:axId val="119623040"/>
        <c:scaling>
          <c:orientation val="minMax"/>
        </c:scaling>
        <c:delete val="1"/>
        <c:axPos val="l"/>
        <c:numFmt formatCode="#\ ##0.00\ &quot;€&quot;" sourceLinked="1"/>
        <c:majorTickMark val="out"/>
        <c:minorTickMark val="none"/>
        <c:tickLblPos val="none"/>
        <c:crossAx val="119801344"/>
        <c:crosses val="autoZero"/>
        <c:crossBetween val="between"/>
      </c:valAx>
    </c:plotArea>
    <c:legend>
      <c:legendPos val="b"/>
      <c:overlay val="0"/>
    </c:legend>
    <c:plotVisOnly val="1"/>
    <c:dispBlanksAs val="gap"/>
    <c:showDLblsOverMax val="0"/>
  </c:chart>
  <c:spPr>
    <a:noFill/>
    <a:ln>
      <a:noFill/>
    </a:ln>
  </c:spPr>
  <c:printSettings>
    <c:headerFooter/>
    <c:pageMargins b="0.31496062992127155" l="0.51181102362204722" r="0.51181102362204722" t="0.35433070866141736"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a:pPr>
            <a:r>
              <a:rPr lang="en-US"/>
              <a:t>Taxa</a:t>
            </a:r>
            <a:r>
              <a:rPr lang="en-US" baseline="0"/>
              <a:t> de Realização dos </a:t>
            </a:r>
            <a:r>
              <a:rPr lang="en-US"/>
              <a:t>Indicadores de Desempenho</a:t>
            </a:r>
          </a:p>
        </c:rich>
      </c:tx>
      <c:overlay val="0"/>
    </c:title>
    <c:autoTitleDeleted val="0"/>
    <c:plotArea>
      <c:layout>
        <c:manualLayout>
          <c:layoutTarget val="inner"/>
          <c:xMode val="edge"/>
          <c:yMode val="edge"/>
          <c:x val="3.8014160680370133E-2"/>
          <c:y val="0.2252201554181931"/>
          <c:w val="0.95346159866875668"/>
          <c:h val="0.71603791178000009"/>
        </c:manualLayout>
      </c:layout>
      <c:barChart>
        <c:barDir val="col"/>
        <c:grouping val="clustered"/>
        <c:varyColors val="0"/>
        <c:ser>
          <c:idx val="0"/>
          <c:order val="0"/>
          <c:spPr>
            <a:solidFill>
              <a:schemeClr val="bg1">
                <a:lumMod val="75000"/>
              </a:schemeClr>
            </a:solidFill>
          </c:spPr>
          <c:invertIfNegative val="0"/>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4901-4A79-B86E-FBC307DE3327}"/>
            </c:ext>
          </c:extLst>
        </c:ser>
        <c:dLbls>
          <c:showLegendKey val="0"/>
          <c:showVal val="0"/>
          <c:showCatName val="0"/>
          <c:showSerName val="0"/>
          <c:showPercent val="0"/>
          <c:showBubbleSize val="0"/>
        </c:dLbls>
        <c:gapWidth val="150"/>
        <c:axId val="119802368"/>
        <c:axId val="119625344"/>
      </c:barChart>
      <c:lineChart>
        <c:grouping val="standard"/>
        <c:varyColors val="0"/>
        <c:ser>
          <c:idx val="1"/>
          <c:order val="1"/>
          <c:spPr>
            <a:ln w="3175">
              <a:solidFill>
                <a:srgbClr val="FF0000"/>
              </a:solidFill>
              <a:prstDash val="sysDot"/>
            </a:ln>
          </c:spPr>
          <c:marker>
            <c:symbol val="none"/>
          </c:marker>
          <c:val>
            <c:numRef>
              <c:f>'1-QUAR'!$A$204:$A$215</c:f>
              <c:numCache>
                <c:formatCode>0%</c:formatCode>
                <c:ptCount val="12"/>
              </c:numCache>
            </c:numRef>
          </c:val>
          <c:smooth val="0"/>
          <c:extLst>
            <c:ext xmlns:c16="http://schemas.microsoft.com/office/drawing/2014/chart" uri="{C3380CC4-5D6E-409C-BE32-E72D297353CC}">
              <c16:uniqueId val="{00000001-4901-4A79-B86E-FBC307DE3327}"/>
            </c:ext>
          </c:extLst>
        </c:ser>
        <c:dLbls>
          <c:showLegendKey val="0"/>
          <c:showVal val="0"/>
          <c:showCatName val="0"/>
          <c:showSerName val="0"/>
          <c:showPercent val="0"/>
          <c:showBubbleSize val="0"/>
        </c:dLbls>
        <c:marker val="1"/>
        <c:smooth val="0"/>
        <c:axId val="119802368"/>
        <c:axId val="119625344"/>
      </c:lineChart>
      <c:catAx>
        <c:axId val="119802368"/>
        <c:scaling>
          <c:orientation val="minMax"/>
        </c:scaling>
        <c:delete val="0"/>
        <c:axPos val="b"/>
        <c:numFmt formatCode="General" sourceLinked="1"/>
        <c:majorTickMark val="out"/>
        <c:minorTickMark val="none"/>
        <c:tickLblPos val="nextTo"/>
        <c:crossAx val="119625344"/>
        <c:crosses val="autoZero"/>
        <c:auto val="1"/>
        <c:lblAlgn val="ctr"/>
        <c:lblOffset val="100"/>
        <c:noMultiLvlLbl val="0"/>
      </c:catAx>
      <c:valAx>
        <c:axId val="119625344"/>
        <c:scaling>
          <c:orientation val="minMax"/>
        </c:scaling>
        <c:delete val="0"/>
        <c:axPos val="l"/>
        <c:numFmt formatCode="0%" sourceLinked="0"/>
        <c:majorTickMark val="out"/>
        <c:minorTickMark val="none"/>
        <c:tickLblPos val="nextTo"/>
        <c:crossAx val="119802368"/>
        <c:crosses val="autoZero"/>
        <c:crossBetween val="between"/>
        <c:majorUnit val="0.5"/>
      </c:valAx>
    </c:plotArea>
    <c:plotVisOnly val="1"/>
    <c:dispBlanksAs val="gap"/>
    <c:showDLblsOverMax val="0"/>
  </c:chart>
  <c:spPr>
    <a:noFill/>
    <a:ln>
      <a:noFill/>
    </a:ln>
  </c:spPr>
  <c:txPr>
    <a:bodyPr/>
    <a:lstStyle/>
    <a:p>
      <a:pPr>
        <a:defRPr sz="1000"/>
      </a:pPr>
      <a:endParaRPr lang="pt-PT"/>
    </a:p>
  </c:txPr>
  <c:printSettings>
    <c:headerFooter/>
    <c:pageMargins b="0.75000000000001354" l="0.70000000000000062" r="0.70000000000000062" t="0.7500000000000135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200"/>
            </a:pPr>
            <a:r>
              <a:rPr lang="pt-PT" sz="1200"/>
              <a:t>Eficácia</a:t>
            </a:r>
          </a:p>
        </c:rich>
      </c:tx>
      <c:overlay val="0"/>
    </c:title>
    <c:autoTitleDeleted val="0"/>
    <c:plotArea>
      <c:layout>
        <c:manualLayout>
          <c:layoutTarget val="inner"/>
          <c:xMode val="edge"/>
          <c:yMode val="edge"/>
          <c:x val="0.10593285214348212"/>
          <c:y val="0.16089129483814524"/>
          <c:w val="0.73573381452321318"/>
          <c:h val="0.6762131816856225"/>
        </c:manualLayout>
      </c:layout>
      <c:barChart>
        <c:barDir val="col"/>
        <c:grouping val="clustered"/>
        <c:varyColors val="0"/>
        <c:ser>
          <c:idx val="0"/>
          <c:order val="0"/>
          <c:spPr>
            <a:solidFill>
              <a:schemeClr val="bg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0-3438-4405-BCD1-25644C3C650A}"/>
            </c:ext>
          </c:extLst>
        </c:ser>
        <c:ser>
          <c:idx val="1"/>
          <c:order val="1"/>
          <c:spPr>
            <a:solidFill>
              <a:schemeClr val="bg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1-3438-4405-BCD1-25644C3C650A}"/>
            </c:ext>
          </c:extLst>
        </c:ser>
        <c:ser>
          <c:idx val="2"/>
          <c:order val="2"/>
          <c:spPr>
            <a:solidFill>
              <a:schemeClr val="bg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2-3438-4405-BCD1-25644C3C650A}"/>
            </c:ext>
          </c:extLst>
        </c:ser>
        <c:dLbls>
          <c:showLegendKey val="0"/>
          <c:showVal val="1"/>
          <c:showCatName val="0"/>
          <c:showSerName val="0"/>
          <c:showPercent val="0"/>
          <c:showBubbleSize val="0"/>
        </c:dLbls>
        <c:gapWidth val="75"/>
        <c:overlap val="-25"/>
        <c:axId val="119803392"/>
        <c:axId val="119627072"/>
      </c:barChart>
      <c:catAx>
        <c:axId val="119803392"/>
        <c:scaling>
          <c:orientation val="minMax"/>
        </c:scaling>
        <c:delete val="0"/>
        <c:axPos val="b"/>
        <c:majorTickMark val="none"/>
        <c:minorTickMark val="none"/>
        <c:tickLblPos val="none"/>
        <c:crossAx val="119627072"/>
        <c:crosses val="autoZero"/>
        <c:auto val="1"/>
        <c:lblAlgn val="ctr"/>
        <c:lblOffset val="100"/>
        <c:noMultiLvlLbl val="0"/>
      </c:catAx>
      <c:valAx>
        <c:axId val="119627072"/>
        <c:scaling>
          <c:orientation val="minMax"/>
        </c:scaling>
        <c:delete val="0"/>
        <c:axPos val="l"/>
        <c:numFmt formatCode="General" sourceLinked="1"/>
        <c:majorTickMark val="none"/>
        <c:minorTickMark val="none"/>
        <c:tickLblPos val="nextTo"/>
        <c:crossAx val="119803392"/>
        <c:crosses val="autoZero"/>
        <c:crossBetween val="between"/>
        <c:majorUnit val="0.25"/>
      </c:valAx>
    </c:plotArea>
    <c:legend>
      <c:legendPos val="b"/>
      <c:overlay val="0"/>
    </c:legend>
    <c:plotVisOnly val="1"/>
    <c:dispBlanksAs val="gap"/>
    <c:showDLblsOverMax val="0"/>
  </c:chart>
  <c:spPr>
    <a:noFill/>
    <a:ln>
      <a:noFill/>
    </a:ln>
  </c:sp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200"/>
            </a:pPr>
            <a:r>
              <a:rPr lang="pt-PT" sz="1200"/>
              <a:t>Eficiência</a:t>
            </a:r>
          </a:p>
        </c:rich>
      </c:tx>
      <c:overlay val="0"/>
    </c:title>
    <c:autoTitleDeleted val="0"/>
    <c:plotArea>
      <c:layout>
        <c:manualLayout>
          <c:layoutTarget val="inner"/>
          <c:xMode val="edge"/>
          <c:yMode val="edge"/>
          <c:x val="0.10593285214348212"/>
          <c:y val="0.16089129483814524"/>
          <c:w val="0.69406714785651757"/>
          <c:h val="0.6762131816856225"/>
        </c:manualLayout>
      </c:layout>
      <c:barChart>
        <c:barDir val="col"/>
        <c:grouping val="clustered"/>
        <c:varyColors val="0"/>
        <c:ser>
          <c:idx val="0"/>
          <c:order val="0"/>
          <c:spPr>
            <a:solidFill>
              <a:schemeClr val="accent1">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0-A3D9-4752-9F4A-015912A66804}"/>
            </c:ext>
          </c:extLst>
        </c:ser>
        <c:ser>
          <c:idx val="1"/>
          <c:order val="1"/>
          <c:spPr>
            <a:solidFill>
              <a:schemeClr val="accent1">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1-A3D9-4752-9F4A-015912A66804}"/>
            </c:ext>
          </c:extLst>
        </c:ser>
        <c:ser>
          <c:idx val="2"/>
          <c:order val="2"/>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2-A3D9-4752-9F4A-015912A66804}"/>
            </c:ext>
          </c:extLst>
        </c:ser>
        <c:dLbls>
          <c:showLegendKey val="0"/>
          <c:showVal val="1"/>
          <c:showCatName val="0"/>
          <c:showSerName val="0"/>
          <c:showPercent val="0"/>
          <c:showBubbleSize val="0"/>
        </c:dLbls>
        <c:gapWidth val="149"/>
        <c:overlap val="-25"/>
        <c:axId val="121516544"/>
        <c:axId val="121439360"/>
      </c:barChart>
      <c:catAx>
        <c:axId val="121516544"/>
        <c:scaling>
          <c:orientation val="minMax"/>
        </c:scaling>
        <c:delete val="0"/>
        <c:axPos val="b"/>
        <c:majorTickMark val="none"/>
        <c:minorTickMark val="none"/>
        <c:tickLblPos val="none"/>
        <c:crossAx val="121439360"/>
        <c:crosses val="autoZero"/>
        <c:auto val="1"/>
        <c:lblAlgn val="ctr"/>
        <c:lblOffset val="100"/>
        <c:noMultiLvlLbl val="0"/>
      </c:catAx>
      <c:valAx>
        <c:axId val="121439360"/>
        <c:scaling>
          <c:orientation val="minMax"/>
        </c:scaling>
        <c:delete val="0"/>
        <c:axPos val="l"/>
        <c:numFmt formatCode="General" sourceLinked="1"/>
        <c:majorTickMark val="none"/>
        <c:minorTickMark val="none"/>
        <c:tickLblPos val="nextTo"/>
        <c:crossAx val="121516544"/>
        <c:crosses val="autoZero"/>
        <c:crossBetween val="between"/>
        <c:majorUnit val="0.5"/>
      </c:valAx>
    </c:plotArea>
    <c:legend>
      <c:legendPos val="b"/>
      <c:overlay val="0"/>
    </c:legend>
    <c:plotVisOnly val="1"/>
    <c:dispBlanksAs val="gap"/>
    <c:showDLblsOverMax val="0"/>
  </c:chart>
  <c:spPr>
    <a:noFill/>
    <a:ln>
      <a:noFill/>
    </a:ln>
  </c:spPr>
  <c:printSettings>
    <c:headerFooter/>
    <c:pageMargins b="0.75000000000001354" l="0.70000000000000062" r="0.70000000000000062" t="0.7500000000000135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200"/>
            </a:pPr>
            <a:r>
              <a:rPr lang="pt-PT" sz="1200"/>
              <a:t>Qualidade</a:t>
            </a:r>
          </a:p>
        </c:rich>
      </c:tx>
      <c:overlay val="0"/>
    </c:title>
    <c:autoTitleDeleted val="0"/>
    <c:plotArea>
      <c:layout>
        <c:manualLayout>
          <c:layoutTarget val="inner"/>
          <c:xMode val="edge"/>
          <c:yMode val="edge"/>
          <c:x val="0.10593285214348212"/>
          <c:y val="0.16089129483814524"/>
          <c:w val="0.69406714785651757"/>
          <c:h val="0.6762131816856225"/>
        </c:manualLayout>
      </c:layout>
      <c:barChart>
        <c:barDir val="col"/>
        <c:grouping val="clustered"/>
        <c:varyColors val="0"/>
        <c:ser>
          <c:idx val="1"/>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0-6981-470B-80B3-933F3A15BDD7}"/>
            </c:ext>
          </c:extLst>
        </c:ser>
        <c:ser>
          <c:idx val="0"/>
          <c:order val="1"/>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6="http://schemas.microsoft.com/office/drawing/2014/chart" uri="{C3380CC4-5D6E-409C-BE32-E72D297353CC}">
              <c16:uniqueId val="{00000001-6981-470B-80B3-933F3A15BDD7}"/>
            </c:ext>
          </c:extLst>
        </c:ser>
        <c:dLbls>
          <c:showLegendKey val="0"/>
          <c:showVal val="1"/>
          <c:showCatName val="0"/>
          <c:showSerName val="0"/>
          <c:showPercent val="0"/>
          <c:showBubbleSize val="0"/>
        </c:dLbls>
        <c:gapWidth val="189"/>
        <c:overlap val="-25"/>
        <c:axId val="121517568"/>
        <c:axId val="121441088"/>
      </c:barChart>
      <c:catAx>
        <c:axId val="121517568"/>
        <c:scaling>
          <c:orientation val="minMax"/>
        </c:scaling>
        <c:delete val="0"/>
        <c:axPos val="b"/>
        <c:numFmt formatCode="0.00%" sourceLinked="1"/>
        <c:majorTickMark val="none"/>
        <c:minorTickMark val="none"/>
        <c:tickLblPos val="none"/>
        <c:crossAx val="121441088"/>
        <c:crosses val="autoZero"/>
        <c:auto val="1"/>
        <c:lblAlgn val="ctr"/>
        <c:lblOffset val="100"/>
        <c:noMultiLvlLbl val="0"/>
      </c:catAx>
      <c:valAx>
        <c:axId val="121441088"/>
        <c:scaling>
          <c:orientation val="minMax"/>
        </c:scaling>
        <c:delete val="0"/>
        <c:axPos val="l"/>
        <c:numFmt formatCode="General" sourceLinked="1"/>
        <c:majorTickMark val="none"/>
        <c:minorTickMark val="none"/>
        <c:tickLblPos val="nextTo"/>
        <c:crossAx val="121517568"/>
        <c:crosses val="autoZero"/>
        <c:crossBetween val="between"/>
        <c:majorUnit val="0.25"/>
      </c:valAx>
    </c:plotArea>
    <c:legend>
      <c:legendPos val="b"/>
      <c:overlay val="0"/>
    </c:legend>
    <c:plotVisOnly val="1"/>
    <c:dispBlanksAs val="gap"/>
    <c:showDLblsOverMax val="0"/>
  </c:chart>
  <c:spPr>
    <a:noFill/>
    <a:ln>
      <a:noFill/>
    </a:ln>
  </c:spPr>
  <c:printSettings>
    <c:headerFooter/>
    <c:pageMargins b="0.75000000000001354" l="0.70000000000000062" r="0.70000000000000062" t="0.75000000000001354"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5575678040245614"/>
          <c:y val="8.3807961504815245E-2"/>
          <c:w val="0.7286876640419947"/>
          <c:h val="0.7211245990084576"/>
        </c:manualLayout>
      </c:layout>
      <c:barChart>
        <c:barDir val="col"/>
        <c:grouping val="clustered"/>
        <c:varyColors val="0"/>
        <c:ser>
          <c:idx val="0"/>
          <c:order val="0"/>
          <c:tx>
            <c:v>Eficácia</c:v>
          </c:tx>
          <c:invertIfNegative val="0"/>
          <c:dPt>
            <c:idx val="0"/>
            <c:invertIfNegative val="0"/>
            <c:bubble3D val="0"/>
            <c:spPr>
              <a:solidFill>
                <a:schemeClr val="bg2">
                  <a:lumMod val="75000"/>
                </a:schemeClr>
              </a:solidFill>
            </c:spPr>
            <c:extLst>
              <c:ext xmlns:c16="http://schemas.microsoft.com/office/drawing/2014/chart" uri="{C3380CC4-5D6E-409C-BE32-E72D297353CC}">
                <c16:uniqueId val="{00000001-B85D-4EC4-9D26-7C1DAFDA6B02}"/>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c:v>
              </c:pt>
            </c:strLit>
          </c:cat>
          <c:val>
            <c:numRef>
              <c:f>'1-QUAR'!$B$87</c:f>
              <c:numCache>
                <c:formatCode>0%</c:formatCode>
                <c:ptCount val="1"/>
                <c:pt idx="0">
                  <c:v>1.0585944570135748</c:v>
                </c:pt>
              </c:numCache>
            </c:numRef>
          </c:val>
          <c:extLst>
            <c:ext xmlns:c16="http://schemas.microsoft.com/office/drawing/2014/chart" uri="{C3380CC4-5D6E-409C-BE32-E72D297353CC}">
              <c16:uniqueId val="{00000002-B85D-4EC4-9D26-7C1DAFDA6B02}"/>
            </c:ext>
          </c:extLst>
        </c:ser>
        <c:ser>
          <c:idx val="1"/>
          <c:order val="1"/>
          <c:tx>
            <c:v>Eficiência</c:v>
          </c:tx>
          <c:spPr>
            <a:solidFill>
              <a:schemeClr val="accent1">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c:v>
              </c:pt>
            </c:strLit>
          </c:cat>
          <c:val>
            <c:numRef>
              <c:f>'1-QUAR'!$G$87</c:f>
              <c:numCache>
                <c:formatCode>0%</c:formatCode>
                <c:ptCount val="1"/>
                <c:pt idx="0">
                  <c:v>1.2152499999999999</c:v>
                </c:pt>
              </c:numCache>
            </c:numRef>
          </c:val>
          <c:extLst>
            <c:ext xmlns:c16="http://schemas.microsoft.com/office/drawing/2014/chart" uri="{C3380CC4-5D6E-409C-BE32-E72D297353CC}">
              <c16:uniqueId val="{00000003-B85D-4EC4-9D26-7C1DAFDA6B02}"/>
            </c:ext>
          </c:extLst>
        </c:ser>
        <c:ser>
          <c:idx val="2"/>
          <c:order val="2"/>
          <c:tx>
            <c:v>Qualidade</c:v>
          </c:tx>
          <c:spPr>
            <a:solidFill>
              <a:schemeClr val="accent3">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c:v>
              </c:pt>
            </c:strLit>
          </c:cat>
          <c:val>
            <c:numRef>
              <c:f>'1-QUAR'!$L$87</c:f>
              <c:numCache>
                <c:formatCode>0%</c:formatCode>
                <c:ptCount val="1"/>
                <c:pt idx="0">
                  <c:v>1.2905</c:v>
                </c:pt>
              </c:numCache>
            </c:numRef>
          </c:val>
          <c:extLst>
            <c:ext xmlns:c16="http://schemas.microsoft.com/office/drawing/2014/chart" uri="{C3380CC4-5D6E-409C-BE32-E72D297353CC}">
              <c16:uniqueId val="{00000004-B85D-4EC4-9D26-7C1DAFDA6B02}"/>
            </c:ext>
          </c:extLst>
        </c:ser>
        <c:dLbls>
          <c:showLegendKey val="0"/>
          <c:showVal val="1"/>
          <c:showCatName val="0"/>
          <c:showSerName val="0"/>
          <c:showPercent val="0"/>
          <c:showBubbleSize val="0"/>
        </c:dLbls>
        <c:gapWidth val="75"/>
        <c:overlap val="-25"/>
        <c:axId val="121518080"/>
        <c:axId val="121442816"/>
      </c:barChart>
      <c:catAx>
        <c:axId val="121518080"/>
        <c:scaling>
          <c:orientation val="minMax"/>
        </c:scaling>
        <c:delete val="0"/>
        <c:axPos val="b"/>
        <c:numFmt formatCode="General" sourceLinked="0"/>
        <c:majorTickMark val="none"/>
        <c:minorTickMark val="none"/>
        <c:tickLblPos val="none"/>
        <c:crossAx val="121442816"/>
        <c:crosses val="autoZero"/>
        <c:auto val="1"/>
        <c:lblAlgn val="ctr"/>
        <c:lblOffset val="100"/>
        <c:noMultiLvlLbl val="0"/>
      </c:catAx>
      <c:valAx>
        <c:axId val="121442816"/>
        <c:scaling>
          <c:orientation val="minMax"/>
          <c:max val="2"/>
        </c:scaling>
        <c:delete val="0"/>
        <c:axPos val="l"/>
        <c:numFmt formatCode="0%" sourceLinked="0"/>
        <c:majorTickMark val="none"/>
        <c:minorTickMark val="none"/>
        <c:tickLblPos val="nextTo"/>
        <c:spPr>
          <a:ln w="9525">
            <a:solidFill>
              <a:schemeClr val="bg1">
                <a:lumMod val="50000"/>
              </a:schemeClr>
            </a:solidFill>
          </a:ln>
        </c:spPr>
        <c:crossAx val="121518080"/>
        <c:crosses val="autoZero"/>
        <c:crossBetween val="between"/>
        <c:majorUnit val="0.25"/>
      </c:valAx>
      <c:spPr>
        <a:noFill/>
        <a:ln w="25400">
          <a:noFill/>
        </a:ln>
      </c:spPr>
    </c:plotArea>
    <c:legend>
      <c:legendPos val="b"/>
      <c:overlay val="0"/>
    </c:legend>
    <c:plotVisOnly val="1"/>
    <c:dispBlanksAs val="gap"/>
    <c:showDLblsOverMax val="0"/>
  </c:chart>
  <c:spPr>
    <a:noFill/>
    <a:ln>
      <a:noFill/>
    </a:ln>
  </c:spPr>
  <c:printSettings>
    <c:headerFooter/>
    <c:pageMargins b="0.75000000000001354" l="0.70000000000000062" r="0.70000000000000062" t="0.75000000000001354"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1.jpeg"/><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97632</xdr:colOff>
      <xdr:row>183</xdr:row>
      <xdr:rowOff>7144</xdr:rowOff>
    </xdr:from>
    <xdr:to>
      <xdr:col>13</xdr:col>
      <xdr:colOff>211932</xdr:colOff>
      <xdr:row>197</xdr:row>
      <xdr:rowOff>135732</xdr:rowOff>
    </xdr:to>
    <xdr:graphicFrame macro="">
      <xdr:nvGraphicFramePr>
        <xdr:cNvPr id="138871" name="Gráfico 9">
          <a:extLst>
            <a:ext uri="{FF2B5EF4-FFF2-40B4-BE49-F238E27FC236}">
              <a16:creationId xmlns:a16="http://schemas.microsoft.com/office/drawing/2014/main" id="{00000000-0008-0000-0000-0000771E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307181</xdr:colOff>
      <xdr:row>182</xdr:row>
      <xdr:rowOff>0</xdr:rowOff>
    </xdr:from>
    <xdr:to>
      <xdr:col>6</xdr:col>
      <xdr:colOff>764381</xdr:colOff>
      <xdr:row>198</xdr:row>
      <xdr:rowOff>23812</xdr:rowOff>
    </xdr:to>
    <xdr:graphicFrame macro="">
      <xdr:nvGraphicFramePr>
        <xdr:cNvPr id="138872" name="Gráfico 1">
          <a:extLst>
            <a:ext uri="{FF2B5EF4-FFF2-40B4-BE49-F238E27FC236}">
              <a16:creationId xmlns:a16="http://schemas.microsoft.com/office/drawing/2014/main" id="{00000000-0008-0000-0000-0000781E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132</xdr:row>
      <xdr:rowOff>38100</xdr:rowOff>
    </xdr:from>
    <xdr:to>
      <xdr:col>12</xdr:col>
      <xdr:colOff>1009650</xdr:colOff>
      <xdr:row>145</xdr:row>
      <xdr:rowOff>0</xdr:rowOff>
    </xdr:to>
    <xdr:graphicFrame macro="">
      <xdr:nvGraphicFramePr>
        <xdr:cNvPr id="138873" name="Gráfico 8">
          <a:extLst>
            <a:ext uri="{FF2B5EF4-FFF2-40B4-BE49-F238E27FC236}">
              <a16:creationId xmlns:a16="http://schemas.microsoft.com/office/drawing/2014/main" id="{00000000-0008-0000-0000-0000791E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150</xdr:row>
      <xdr:rowOff>140494</xdr:rowOff>
    </xdr:from>
    <xdr:to>
      <xdr:col>5</xdr:col>
      <xdr:colOff>494108</xdr:colOff>
      <xdr:row>167</xdr:row>
      <xdr:rowOff>50007</xdr:rowOff>
    </xdr:to>
    <xdr:graphicFrame macro="">
      <xdr:nvGraphicFramePr>
        <xdr:cNvPr id="8" name="Gráfico 7">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154782</xdr:colOff>
      <xdr:row>150</xdr:row>
      <xdr:rowOff>130969</xdr:rowOff>
    </xdr:from>
    <xdr:to>
      <xdr:col>10</xdr:col>
      <xdr:colOff>619126</xdr:colOff>
      <xdr:row>167</xdr:row>
      <xdr:rowOff>0</xdr:rowOff>
    </xdr:to>
    <xdr:graphicFrame macro="">
      <xdr:nvGraphicFramePr>
        <xdr:cNvPr id="19" name="Gráfico 18">
          <a:extLst>
            <a:ext uri="{FF2B5EF4-FFF2-40B4-BE49-F238E27FC236}">
              <a16:creationId xmlns:a16="http://schemas.microsoft.com/office/drawing/2014/main" id="{00000000-0008-0000-00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731044</xdr:colOff>
      <xdr:row>150</xdr:row>
      <xdr:rowOff>95250</xdr:rowOff>
    </xdr:from>
    <xdr:to>
      <xdr:col>13</xdr:col>
      <xdr:colOff>561975</xdr:colOff>
      <xdr:row>166</xdr:row>
      <xdr:rowOff>142875</xdr:rowOff>
    </xdr:to>
    <xdr:graphicFrame macro="">
      <xdr:nvGraphicFramePr>
        <xdr:cNvPr id="20" name="Gráfico 19">
          <a:extLst>
            <a:ext uri="{FF2B5EF4-FFF2-40B4-BE49-F238E27FC236}">
              <a16:creationId xmlns:a16="http://schemas.microsoft.com/office/drawing/2014/main" id="{00000000-0008-0000-00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1333501</xdr:colOff>
      <xdr:row>170</xdr:row>
      <xdr:rowOff>57152</xdr:rowOff>
    </xdr:from>
    <xdr:to>
      <xdr:col>12</xdr:col>
      <xdr:colOff>154782</xdr:colOff>
      <xdr:row>182</xdr:row>
      <xdr:rowOff>114300</xdr:rowOff>
    </xdr:to>
    <xdr:graphicFrame macro="">
      <xdr:nvGraphicFramePr>
        <xdr:cNvPr id="15" name="Gráfico 14">
          <a:extLst>
            <a:ext uri="{FF2B5EF4-FFF2-40B4-BE49-F238E27FC236}">
              <a16:creationId xmlns:a16="http://schemas.microsoft.com/office/drawing/2014/main" id="{00000000-0008-0000-00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10</xdr:col>
      <xdr:colOff>947738</xdr:colOff>
      <xdr:row>0</xdr:row>
      <xdr:rowOff>104775</xdr:rowOff>
    </xdr:from>
    <xdr:to>
      <xdr:col>11</xdr:col>
      <xdr:colOff>381000</xdr:colOff>
      <xdr:row>3</xdr:row>
      <xdr:rowOff>85725</xdr:rowOff>
    </xdr:to>
    <xdr:pic>
      <xdr:nvPicPr>
        <xdr:cNvPr id="12" name="Imagem 11" descr="ccdr_jpeg">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8" cstate="print"/>
        <a:srcRect/>
        <a:stretch>
          <a:fillRect/>
        </a:stretch>
      </xdr:blipFill>
      <xdr:spPr bwMode="auto">
        <a:xfrm>
          <a:off x="11149013" y="104775"/>
          <a:ext cx="700087" cy="4667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85725</xdr:colOff>
      <xdr:row>0</xdr:row>
      <xdr:rowOff>409575</xdr:rowOff>
    </xdr:from>
    <xdr:to>
      <xdr:col>15</xdr:col>
      <xdr:colOff>504284</xdr:colOff>
      <xdr:row>2</xdr:row>
      <xdr:rowOff>297694</xdr:rowOff>
    </xdr:to>
    <xdr:sp macro="" textlink="">
      <xdr:nvSpPr>
        <xdr:cNvPr id="3" name="Rectângulo arredondado 2">
          <a:extLst>
            <a:ext uri="{FF2B5EF4-FFF2-40B4-BE49-F238E27FC236}">
              <a16:creationId xmlns:a16="http://schemas.microsoft.com/office/drawing/2014/main" id="{00000000-0008-0000-0100-000003000000}"/>
            </a:ext>
          </a:extLst>
        </xdr:cNvPr>
        <xdr:cNvSpPr/>
      </xdr:nvSpPr>
      <xdr:spPr>
        <a:xfrm>
          <a:off x="8915400" y="409575"/>
          <a:ext cx="2247359" cy="669169"/>
        </a:xfrm>
        <a:prstGeom prst="round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pt-PT" sz="2800" b="1" cap="none" spc="0">
              <a:ln w="900" cmpd="sng">
                <a:solidFill>
                  <a:schemeClr val="accent1">
                    <a:satMod val="190000"/>
                    <a:alpha val="55000"/>
                  </a:schemeClr>
                </a:solidFill>
                <a:prstDash val="solid"/>
              </a:ln>
              <a:solidFill>
                <a:schemeClr val="accent1">
                  <a:satMod val="200000"/>
                  <a:tint val="3000"/>
                </a:schemeClr>
              </a:solidFill>
              <a:effectLst>
                <a:innerShdw blurRad="101600" dist="76200" dir="5400000">
                  <a:schemeClr val="accent1">
                    <a:satMod val="190000"/>
                    <a:tint val="100000"/>
                    <a:alpha val="74000"/>
                  </a:schemeClr>
                </a:innerShdw>
              </a:effectLst>
            </a:rPr>
            <a:t>exemplo</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26"/>
  <sheetViews>
    <sheetView showGridLines="0" tabSelected="1" zoomScale="80" zoomScaleNormal="80" zoomScaleSheetLayoutView="100" zoomScalePageLayoutView="60" workbookViewId="0">
      <selection activeCell="A15" sqref="A15:K15"/>
    </sheetView>
  </sheetViews>
  <sheetFormatPr defaultRowHeight="12.75" x14ac:dyDescent="0.2"/>
  <cols>
    <col min="1" max="1" width="7.7109375" style="75" bestFit="1" customWidth="1"/>
    <col min="2" max="2" width="36.140625" style="75" customWidth="1"/>
    <col min="3" max="3" width="19.85546875" style="75" customWidth="1"/>
    <col min="4" max="4" width="17.42578125" style="75" customWidth="1"/>
    <col min="5" max="5" width="15" style="75" customWidth="1"/>
    <col min="6" max="6" width="13.7109375" style="75" customWidth="1"/>
    <col min="7" max="7" width="16.28515625" style="75" customWidth="1"/>
    <col min="8" max="8" width="9.85546875" style="75" customWidth="1"/>
    <col min="9" max="9" width="15.5703125" style="75" customWidth="1"/>
    <col min="10" max="10" width="13.42578125" style="75" customWidth="1"/>
    <col min="11" max="11" width="19" style="112" customWidth="1"/>
    <col min="12" max="12" width="15.42578125" style="75" customWidth="1"/>
    <col min="13" max="13" width="14.28515625" style="75" customWidth="1"/>
    <col min="14" max="14" width="9.140625" style="120" hidden="1" customWidth="1"/>
    <col min="15" max="17" width="11.42578125" style="76" customWidth="1"/>
    <col min="18" max="18" width="9.140625" style="76" customWidth="1"/>
    <col min="19" max="16384" width="9.140625" style="76"/>
  </cols>
  <sheetData>
    <row r="1" spans="1:13" x14ac:dyDescent="0.2">
      <c r="A1" s="74"/>
      <c r="B1" s="77"/>
      <c r="C1" s="77"/>
      <c r="D1" s="77"/>
      <c r="E1" s="77"/>
      <c r="F1" s="77"/>
      <c r="G1" s="77"/>
      <c r="H1" s="77"/>
      <c r="I1" s="77"/>
      <c r="J1" s="77"/>
      <c r="K1" s="286"/>
      <c r="L1" s="286"/>
      <c r="M1" s="286"/>
    </row>
    <row r="2" spans="1:13" x14ac:dyDescent="0.2">
      <c r="A2" s="74"/>
      <c r="B2" s="77"/>
      <c r="C2" s="77"/>
      <c r="D2" s="77"/>
      <c r="E2" s="77"/>
      <c r="F2" s="77"/>
      <c r="G2" s="77"/>
      <c r="H2" s="77"/>
      <c r="I2" s="77"/>
      <c r="J2" s="77"/>
      <c r="K2" s="286"/>
      <c r="L2" s="286"/>
      <c r="M2" s="286"/>
    </row>
    <row r="3" spans="1:13" x14ac:dyDescent="0.2">
      <c r="A3" s="74"/>
      <c r="B3" s="74"/>
      <c r="C3" s="74"/>
      <c r="D3" s="74"/>
      <c r="E3" s="74"/>
      <c r="F3" s="74"/>
      <c r="G3" s="74"/>
      <c r="H3" s="74"/>
      <c r="I3" s="74"/>
      <c r="J3" s="74"/>
      <c r="K3" s="107"/>
      <c r="L3" s="23" t="s">
        <v>39</v>
      </c>
      <c r="M3" s="147" t="s">
        <v>217</v>
      </c>
    </row>
    <row r="4" spans="1:13" x14ac:dyDescent="0.2">
      <c r="A4" s="74"/>
      <c r="B4" s="74"/>
      <c r="C4" s="74"/>
      <c r="D4" s="74"/>
      <c r="E4" s="74"/>
      <c r="F4" s="74"/>
      <c r="G4" s="74"/>
      <c r="H4" s="74"/>
      <c r="I4" s="74"/>
      <c r="J4" s="74"/>
      <c r="K4" s="107"/>
      <c r="L4" s="23" t="s">
        <v>73</v>
      </c>
      <c r="M4" s="164" t="s">
        <v>220</v>
      </c>
    </row>
    <row r="5" spans="1:13" ht="24.95" customHeight="1" x14ac:dyDescent="0.2">
      <c r="A5" s="194">
        <v>2021</v>
      </c>
      <c r="B5" s="66"/>
      <c r="C5" s="38"/>
      <c r="D5" s="38"/>
      <c r="E5" s="38"/>
      <c r="F5" s="38"/>
      <c r="G5" s="38"/>
      <c r="H5" s="37"/>
      <c r="I5" s="287"/>
      <c r="J5" s="287"/>
      <c r="K5" s="287"/>
      <c r="L5" s="287"/>
      <c r="M5" s="38"/>
    </row>
    <row r="6" spans="1:13" ht="18" customHeight="1" x14ac:dyDescent="0.2">
      <c r="A6" s="288"/>
      <c r="B6" s="288"/>
      <c r="C6" s="288"/>
      <c r="D6" s="288"/>
      <c r="E6" s="288"/>
      <c r="F6" s="288"/>
      <c r="G6" s="288"/>
      <c r="H6" s="288"/>
      <c r="I6" s="288"/>
      <c r="J6" s="288"/>
      <c r="K6" s="288"/>
      <c r="L6" s="288"/>
      <c r="M6" s="289"/>
    </row>
    <row r="7" spans="1:13" ht="24.95" customHeight="1" x14ac:dyDescent="0.2">
      <c r="A7" s="290" t="s">
        <v>22</v>
      </c>
      <c r="B7" s="290"/>
      <c r="C7" s="290"/>
      <c r="D7" s="290"/>
      <c r="E7" s="290"/>
      <c r="F7" s="290"/>
      <c r="G7" s="290"/>
      <c r="H7" s="290"/>
      <c r="I7" s="290"/>
      <c r="J7" s="290"/>
      <c r="K7" s="290"/>
      <c r="L7" s="290"/>
      <c r="M7" s="290"/>
    </row>
    <row r="8" spans="1:13" ht="24.95" customHeight="1" x14ac:dyDescent="0.2">
      <c r="A8" s="288" t="s">
        <v>74</v>
      </c>
      <c r="B8" s="288"/>
      <c r="C8" s="288"/>
      <c r="D8" s="288"/>
      <c r="E8" s="288"/>
      <c r="F8" s="288"/>
      <c r="G8" s="288"/>
      <c r="H8" s="288"/>
      <c r="I8" s="288"/>
      <c r="J8" s="288"/>
      <c r="K8" s="288"/>
      <c r="L8" s="288"/>
    </row>
    <row r="9" spans="1:13" ht="24.95" customHeight="1" x14ac:dyDescent="0.2">
      <c r="A9" s="290" t="s">
        <v>21</v>
      </c>
      <c r="B9" s="290"/>
      <c r="C9" s="290"/>
      <c r="D9" s="290"/>
      <c r="E9" s="290"/>
      <c r="F9" s="290"/>
      <c r="G9" s="290"/>
      <c r="H9" s="290"/>
      <c r="I9" s="290"/>
      <c r="J9" s="290"/>
      <c r="K9" s="290"/>
      <c r="L9" s="290"/>
      <c r="M9" s="290"/>
    </row>
    <row r="10" spans="1:13" ht="29.25" customHeight="1" x14ac:dyDescent="0.2">
      <c r="A10" s="288" t="s">
        <v>104</v>
      </c>
      <c r="B10" s="288"/>
      <c r="C10" s="288"/>
      <c r="D10" s="288"/>
      <c r="E10" s="288"/>
      <c r="F10" s="288"/>
      <c r="G10" s="288"/>
      <c r="H10" s="288"/>
      <c r="I10" s="288"/>
      <c r="J10" s="288"/>
      <c r="K10" s="288"/>
      <c r="L10" s="288"/>
      <c r="M10" s="288"/>
    </row>
    <row r="11" spans="1:13" ht="24.95" customHeight="1" x14ac:dyDescent="0.2">
      <c r="A11" s="290" t="s">
        <v>60</v>
      </c>
      <c r="B11" s="290"/>
      <c r="C11" s="290"/>
      <c r="D11" s="290"/>
      <c r="E11" s="290"/>
      <c r="F11" s="290"/>
      <c r="G11" s="290"/>
      <c r="H11" s="290"/>
      <c r="I11" s="290"/>
      <c r="J11" s="290"/>
      <c r="K11" s="290"/>
      <c r="L11" s="290"/>
      <c r="M11" s="290"/>
    </row>
    <row r="12" spans="1:13" ht="24" customHeight="1" thickBot="1" x14ac:dyDescent="0.25">
      <c r="A12" s="291"/>
      <c r="B12" s="291"/>
      <c r="C12" s="291"/>
      <c r="D12" s="291"/>
      <c r="E12" s="291"/>
      <c r="F12" s="291"/>
      <c r="G12" s="291"/>
      <c r="H12" s="291"/>
      <c r="I12" s="291"/>
      <c r="J12" s="291"/>
      <c r="K12" s="108"/>
      <c r="L12" s="64" t="s">
        <v>23</v>
      </c>
      <c r="M12" s="64" t="s">
        <v>56</v>
      </c>
    </row>
    <row r="13" spans="1:13" ht="40.5" customHeight="1" thickTop="1" thickBot="1" x14ac:dyDescent="0.25">
      <c r="A13" s="254" t="s">
        <v>123</v>
      </c>
      <c r="B13" s="255"/>
      <c r="C13" s="255"/>
      <c r="D13" s="255"/>
      <c r="E13" s="255"/>
      <c r="F13" s="255"/>
      <c r="G13" s="255"/>
      <c r="H13" s="255"/>
      <c r="I13" s="255"/>
      <c r="J13" s="255"/>
      <c r="K13" s="281"/>
      <c r="L13" s="24"/>
      <c r="M13" s="24"/>
    </row>
    <row r="14" spans="1:13" ht="5.0999999999999996" customHeight="1" thickTop="1" thickBot="1" x14ac:dyDescent="0.25">
      <c r="A14" s="292"/>
      <c r="B14" s="293"/>
      <c r="C14" s="293"/>
      <c r="D14" s="293"/>
      <c r="E14" s="293"/>
      <c r="F14" s="293"/>
      <c r="G14" s="293"/>
      <c r="H14" s="293"/>
      <c r="I14" s="293"/>
      <c r="J14" s="293"/>
      <c r="K14" s="294"/>
      <c r="L14" s="25"/>
      <c r="M14" s="25"/>
    </row>
    <row r="15" spans="1:13" ht="33" customHeight="1" thickTop="1" thickBot="1" x14ac:dyDescent="0.25">
      <c r="A15" s="254" t="s">
        <v>124</v>
      </c>
      <c r="B15" s="255"/>
      <c r="C15" s="255"/>
      <c r="D15" s="255"/>
      <c r="E15" s="255"/>
      <c r="F15" s="255"/>
      <c r="G15" s="255"/>
      <c r="H15" s="255"/>
      <c r="I15" s="255"/>
      <c r="J15" s="255"/>
      <c r="K15" s="256"/>
      <c r="L15" s="26"/>
      <c r="M15" s="26"/>
    </row>
    <row r="16" spans="1:13" ht="5.0999999999999996" customHeight="1" thickTop="1" thickBot="1" x14ac:dyDescent="0.25">
      <c r="A16" s="292"/>
      <c r="B16" s="293"/>
      <c r="C16" s="293"/>
      <c r="D16" s="293"/>
      <c r="E16" s="293"/>
      <c r="F16" s="293"/>
      <c r="G16" s="293"/>
      <c r="H16" s="293"/>
      <c r="I16" s="293"/>
      <c r="J16" s="293"/>
      <c r="K16" s="294"/>
      <c r="L16" s="25"/>
      <c r="M16" s="25"/>
    </row>
    <row r="17" spans="1:17" ht="36.75" customHeight="1" thickTop="1" thickBot="1" x14ac:dyDescent="0.25">
      <c r="A17" s="254" t="s">
        <v>125</v>
      </c>
      <c r="B17" s="255"/>
      <c r="C17" s="255"/>
      <c r="D17" s="255"/>
      <c r="E17" s="255"/>
      <c r="F17" s="255"/>
      <c r="G17" s="255"/>
      <c r="H17" s="255"/>
      <c r="I17" s="255"/>
      <c r="J17" s="255"/>
      <c r="K17" s="256"/>
      <c r="L17" s="26"/>
      <c r="M17" s="26"/>
    </row>
    <row r="18" spans="1:17" s="87" customFormat="1" ht="6" customHeight="1" thickTop="1" thickBot="1" x14ac:dyDescent="0.25">
      <c r="A18" s="104"/>
      <c r="B18" s="105"/>
      <c r="C18" s="105"/>
      <c r="D18" s="105"/>
      <c r="E18" s="105"/>
      <c r="F18" s="105"/>
      <c r="G18" s="105"/>
      <c r="H18" s="105"/>
      <c r="I18" s="105"/>
      <c r="J18" s="105"/>
      <c r="K18" s="109"/>
      <c r="L18" s="106"/>
      <c r="M18" s="106"/>
      <c r="N18" s="121"/>
    </row>
    <row r="19" spans="1:17" ht="45" customHeight="1" thickTop="1" thickBot="1" x14ac:dyDescent="0.25">
      <c r="A19" s="254" t="s">
        <v>126</v>
      </c>
      <c r="B19" s="255"/>
      <c r="C19" s="255"/>
      <c r="D19" s="255"/>
      <c r="E19" s="255"/>
      <c r="F19" s="255"/>
      <c r="G19" s="255"/>
      <c r="H19" s="255"/>
      <c r="I19" s="255"/>
      <c r="J19" s="255"/>
      <c r="K19" s="281"/>
      <c r="L19" s="24"/>
      <c r="M19" s="24"/>
    </row>
    <row r="20" spans="1:17" ht="5.0999999999999996" customHeight="1" thickTop="1" thickBot="1" x14ac:dyDescent="0.25">
      <c r="A20" s="292"/>
      <c r="B20" s="293"/>
      <c r="C20" s="293"/>
      <c r="D20" s="293"/>
      <c r="E20" s="293"/>
      <c r="F20" s="293"/>
      <c r="G20" s="293"/>
      <c r="H20" s="293"/>
      <c r="I20" s="293"/>
      <c r="J20" s="293"/>
      <c r="K20" s="294"/>
      <c r="L20" s="25"/>
      <c r="M20" s="25"/>
    </row>
    <row r="21" spans="1:17" ht="24.75" customHeight="1" thickTop="1" thickBot="1" x14ac:dyDescent="0.25">
      <c r="A21" s="254" t="s">
        <v>127</v>
      </c>
      <c r="B21" s="255"/>
      <c r="C21" s="255"/>
      <c r="D21" s="255"/>
      <c r="E21" s="255"/>
      <c r="F21" s="255"/>
      <c r="G21" s="255"/>
      <c r="H21" s="255"/>
      <c r="I21" s="255"/>
      <c r="J21" s="255"/>
      <c r="K21" s="256"/>
      <c r="L21" s="26"/>
      <c r="M21" s="26"/>
      <c r="P21" s="249"/>
    </row>
    <row r="22" spans="1:17" s="139" customFormat="1" ht="7.5" customHeight="1" thickTop="1" thickBot="1" x14ac:dyDescent="0.25">
      <c r="A22" s="136"/>
      <c r="B22" s="137"/>
      <c r="C22" s="137"/>
      <c r="D22" s="137"/>
      <c r="E22" s="137"/>
      <c r="F22" s="137"/>
      <c r="G22" s="137"/>
      <c r="H22" s="137"/>
      <c r="I22" s="137"/>
      <c r="J22" s="137"/>
      <c r="K22" s="109"/>
      <c r="L22" s="107"/>
      <c r="M22" s="107"/>
      <c r="N22" s="138"/>
      <c r="P22" s="249"/>
    </row>
    <row r="23" spans="1:17" ht="24.95" customHeight="1" thickTop="1" thickBot="1" x14ac:dyDescent="0.25">
      <c r="A23" s="254" t="s">
        <v>128</v>
      </c>
      <c r="B23" s="255"/>
      <c r="C23" s="255"/>
      <c r="D23" s="255"/>
      <c r="E23" s="255"/>
      <c r="F23" s="255"/>
      <c r="G23" s="255"/>
      <c r="H23" s="255"/>
      <c r="I23" s="255"/>
      <c r="J23" s="255"/>
      <c r="K23" s="256"/>
      <c r="L23" s="135"/>
      <c r="M23" s="135"/>
      <c r="P23" s="249"/>
    </row>
    <row r="24" spans="1:17" ht="6.75" customHeight="1" thickTop="1" x14ac:dyDescent="0.2">
      <c r="A24" s="3"/>
      <c r="B24" s="3"/>
      <c r="C24" s="3"/>
      <c r="D24" s="3"/>
      <c r="E24" s="3"/>
      <c r="F24" s="3"/>
      <c r="G24" s="3"/>
      <c r="H24" s="3"/>
      <c r="I24" s="3"/>
      <c r="J24" s="3"/>
      <c r="K24" s="110"/>
      <c r="L24" s="1"/>
      <c r="M24" s="2"/>
      <c r="P24" s="249"/>
    </row>
    <row r="25" spans="1:17" ht="24.95" customHeight="1" x14ac:dyDescent="0.2">
      <c r="A25" s="259" t="s">
        <v>176</v>
      </c>
      <c r="B25" s="259"/>
      <c r="C25" s="259"/>
      <c r="D25" s="259"/>
      <c r="E25" s="259"/>
      <c r="F25" s="259"/>
      <c r="G25" s="259"/>
      <c r="H25" s="259"/>
      <c r="I25" s="259"/>
      <c r="J25" s="259"/>
      <c r="K25" s="259"/>
      <c r="L25" s="259"/>
      <c r="M25" s="259"/>
      <c r="P25" s="249"/>
    </row>
    <row r="26" spans="1:17" ht="30" customHeight="1" thickBot="1" x14ac:dyDescent="0.25">
      <c r="A26" s="257" t="s">
        <v>40</v>
      </c>
      <c r="B26" s="257"/>
      <c r="C26" s="199"/>
      <c r="D26" s="199"/>
      <c r="E26" s="199"/>
      <c r="F26" s="199"/>
      <c r="G26" s="199"/>
      <c r="H26" s="199"/>
      <c r="I26" s="200"/>
      <c r="J26" s="200"/>
      <c r="K26" s="201"/>
      <c r="L26" s="202" t="s">
        <v>41</v>
      </c>
      <c r="M26" s="202">
        <v>0.3</v>
      </c>
      <c r="N26" s="130">
        <f>(M31*M27)+(M36*M32)+(M42*M38)</f>
        <v>1.0585944570135748</v>
      </c>
      <c r="P26" s="249"/>
    </row>
    <row r="27" spans="1:17" ht="12.75" customHeight="1" thickTop="1" thickBot="1" x14ac:dyDescent="0.25">
      <c r="A27" s="258" t="s">
        <v>119</v>
      </c>
      <c r="B27" s="258"/>
      <c r="C27" s="258"/>
      <c r="D27" s="258"/>
      <c r="E27" s="258"/>
      <c r="F27" s="258"/>
      <c r="G27" s="258"/>
      <c r="H27" s="258"/>
      <c r="I27" s="258"/>
      <c r="J27" s="258"/>
      <c r="K27" s="258"/>
      <c r="L27" s="252" t="s">
        <v>43</v>
      </c>
      <c r="M27" s="265">
        <v>0.35</v>
      </c>
      <c r="P27" s="126"/>
    </row>
    <row r="28" spans="1:17" ht="19.5" customHeight="1" thickTop="1" thickBot="1" x14ac:dyDescent="0.25">
      <c r="A28" s="258"/>
      <c r="B28" s="258"/>
      <c r="C28" s="258"/>
      <c r="D28" s="258"/>
      <c r="E28" s="258"/>
      <c r="F28" s="258"/>
      <c r="G28" s="258"/>
      <c r="H28" s="258"/>
      <c r="I28" s="258"/>
      <c r="J28" s="258"/>
      <c r="K28" s="258"/>
      <c r="L28" s="253"/>
      <c r="M28" s="266">
        <v>0.4</v>
      </c>
      <c r="P28" s="126"/>
    </row>
    <row r="29" spans="1:17" ht="24" thickTop="1" thickBot="1" x14ac:dyDescent="0.25">
      <c r="A29" s="260" t="s">
        <v>16</v>
      </c>
      <c r="B29" s="260"/>
      <c r="C29" s="45" t="s">
        <v>118</v>
      </c>
      <c r="D29" s="45" t="s">
        <v>130</v>
      </c>
      <c r="E29" s="153" t="s">
        <v>129</v>
      </c>
      <c r="F29" s="65" t="s">
        <v>4</v>
      </c>
      <c r="G29" s="65" t="s">
        <v>24</v>
      </c>
      <c r="H29" s="65" t="s">
        <v>11</v>
      </c>
      <c r="I29" s="65" t="s">
        <v>61</v>
      </c>
      <c r="J29" s="65" t="s">
        <v>12</v>
      </c>
      <c r="K29" s="240" t="s">
        <v>44</v>
      </c>
      <c r="L29" s="65" t="s">
        <v>25</v>
      </c>
      <c r="M29" s="65" t="s">
        <v>31</v>
      </c>
      <c r="P29" s="126"/>
    </row>
    <row r="30" spans="1:17" s="22" customFormat="1" ht="45" customHeight="1" thickTop="1" thickBot="1" x14ac:dyDescent="0.25">
      <c r="A30" s="60" t="s">
        <v>91</v>
      </c>
      <c r="B30" s="46" t="s">
        <v>210</v>
      </c>
      <c r="C30" s="50"/>
      <c r="D30" s="50"/>
      <c r="E30" s="170">
        <v>246</v>
      </c>
      <c r="F30" s="170">
        <v>5</v>
      </c>
      <c r="G30" s="170">
        <v>181</v>
      </c>
      <c r="H30" s="47">
        <v>1</v>
      </c>
      <c r="I30" s="50" t="s">
        <v>214</v>
      </c>
      <c r="J30" s="166">
        <v>222</v>
      </c>
      <c r="K30" s="241">
        <f>IF($E30&gt;$G30,(IF(AND($J30=$G30,$J30=($E30-$F30)),125%,IF(AND($J30&lt;=($E30+$F30),$J30&gt;=($E30-$F30)),100%,IF($J30&gt;($E30+$F30),($E30+$F30)/$J30,IF(($J30&lt;($E30-$F30)),100%+ABS($J30-$E30)*25%/ABS($G30-$E30)))))),IF(AND($J30=$G30,$J30=($E30+$F30)),125%,IF(AND($J30&lt;=($E30+$F30),$J30&gt;=($E30-$F30)),100%,IF(AND($J30=$G30,$J30=($E30+$F30)),125%,IF($J30&lt;($E30-$F30),$J30/($E30-$F30),IF($J30&gt;($E30+$F30),100%+($J30-$E30)*25%/($G30-$E30)))))))</f>
        <v>1.0923076923076924</v>
      </c>
      <c r="L30" s="50" t="str">
        <f>IF(K30&gt;1,"Superou",IF(K30=1,"Atingiu","Não atingiu"))</f>
        <v>Superou</v>
      </c>
      <c r="M30" s="241">
        <f>K30-100%</f>
        <v>9.2307692307692424E-2</v>
      </c>
      <c r="N30" s="122"/>
      <c r="P30" s="126"/>
      <c r="Q30" s="78"/>
    </row>
    <row r="31" spans="1:17" s="22" customFormat="1" ht="15.75" customHeight="1" thickTop="1" thickBot="1" x14ac:dyDescent="0.25">
      <c r="A31" s="262" t="s">
        <v>62</v>
      </c>
      <c r="B31" s="263"/>
      <c r="C31" s="263"/>
      <c r="D31" s="263"/>
      <c r="E31" s="263"/>
      <c r="F31" s="263"/>
      <c r="G31" s="263"/>
      <c r="H31" s="263"/>
      <c r="I31" s="263"/>
      <c r="J31" s="263"/>
      <c r="K31" s="263"/>
      <c r="L31" s="264"/>
      <c r="M31" s="129">
        <f>K30*H30</f>
        <v>1.0923076923076924</v>
      </c>
      <c r="N31" s="120"/>
      <c r="P31" s="126"/>
    </row>
    <row r="32" spans="1:17" s="22" customFormat="1" ht="15.75" customHeight="1" thickTop="1" thickBot="1" x14ac:dyDescent="0.25">
      <c r="A32" s="258" t="s">
        <v>131</v>
      </c>
      <c r="B32" s="261"/>
      <c r="C32" s="261"/>
      <c r="D32" s="261"/>
      <c r="E32" s="261"/>
      <c r="F32" s="261"/>
      <c r="G32" s="261"/>
      <c r="H32" s="261"/>
      <c r="I32" s="261"/>
      <c r="J32" s="261"/>
      <c r="K32" s="261"/>
      <c r="L32" s="252" t="s">
        <v>43</v>
      </c>
      <c r="M32" s="265">
        <v>0.35</v>
      </c>
      <c r="N32" s="120"/>
      <c r="P32" s="126"/>
    </row>
    <row r="33" spans="1:16" s="22" customFormat="1" ht="15.75" customHeight="1" thickTop="1" thickBot="1" x14ac:dyDescent="0.25">
      <c r="A33" s="261"/>
      <c r="B33" s="261"/>
      <c r="C33" s="261"/>
      <c r="D33" s="261"/>
      <c r="E33" s="261"/>
      <c r="F33" s="261"/>
      <c r="G33" s="261"/>
      <c r="H33" s="261"/>
      <c r="I33" s="261"/>
      <c r="J33" s="261"/>
      <c r="K33" s="261"/>
      <c r="L33" s="253"/>
      <c r="M33" s="266">
        <v>0.4</v>
      </c>
      <c r="N33" s="120"/>
      <c r="P33" s="126"/>
    </row>
    <row r="34" spans="1:16" s="22" customFormat="1" ht="36" customHeight="1" thickTop="1" thickBot="1" x14ac:dyDescent="0.25">
      <c r="A34" s="260" t="s">
        <v>16</v>
      </c>
      <c r="B34" s="260"/>
      <c r="C34" s="45" t="s">
        <v>118</v>
      </c>
      <c r="D34" s="45" t="s">
        <v>130</v>
      </c>
      <c r="E34" s="167" t="s">
        <v>129</v>
      </c>
      <c r="F34" s="167" t="s">
        <v>4</v>
      </c>
      <c r="G34" s="167" t="s">
        <v>24</v>
      </c>
      <c r="H34" s="167" t="s">
        <v>11</v>
      </c>
      <c r="I34" s="167" t="s">
        <v>61</v>
      </c>
      <c r="J34" s="167" t="s">
        <v>12</v>
      </c>
      <c r="K34" s="240" t="s">
        <v>44</v>
      </c>
      <c r="L34" s="167" t="s">
        <v>25</v>
      </c>
      <c r="M34" s="167" t="s">
        <v>31</v>
      </c>
      <c r="N34" s="120"/>
      <c r="P34" s="126"/>
    </row>
    <row r="35" spans="1:16" s="22" customFormat="1" ht="63" customHeight="1" thickTop="1" thickBot="1" x14ac:dyDescent="0.25">
      <c r="A35" s="187" t="s">
        <v>92</v>
      </c>
      <c r="B35" s="188" t="s">
        <v>201</v>
      </c>
      <c r="C35" s="185"/>
      <c r="D35" s="189"/>
      <c r="E35" s="236">
        <v>241</v>
      </c>
      <c r="F35" s="236">
        <v>10</v>
      </c>
      <c r="G35" s="236">
        <v>173</v>
      </c>
      <c r="H35" s="186">
        <v>1</v>
      </c>
      <c r="I35" s="185" t="s">
        <v>214</v>
      </c>
      <c r="J35" s="236">
        <v>230</v>
      </c>
      <c r="K35" s="186">
        <f>IF($E35&gt;$G35,(IF(AND($J35=$G35,$J35=($E35-$F35)),125%,IF(AND($J35&lt;=($E35+$F35),$J35&gt;=($E35-$F35)),100%,IF($J35&gt;($E35+$F35),($E35+$F35)/$J35,IF(($J35&lt;($E35-$F35)),100%+ABS($J35-$E35)*25%/ABS($G35-$E35)))))),IF(AND($J35=$G35,$J35=($E35+$F35)),125%,IF(AND($J35&lt;=($E35+$F35),$J35&gt;=($E35-$F35)),100%,IF(AND($J35=$G35,$J35=($E35+$F35)),125%,IF($J35&lt;($E35-$F35),$J35/($E35-$F35),IF($J35&gt;($E35+$F35),100%+($J35-$E35)*25%/($G35-$E35)))))))</f>
        <v>1.0404411764705883</v>
      </c>
      <c r="L35" s="185" t="str">
        <f>IF(K35&gt;1,"Superou",IF(K35=1,"Atingiu","Não atingiu"))</f>
        <v>Superou</v>
      </c>
      <c r="M35" s="191">
        <f>K35-100%</f>
        <v>4.0441176470588314E-2</v>
      </c>
      <c r="N35" s="120"/>
      <c r="P35" s="126"/>
    </row>
    <row r="36" spans="1:16" s="22" customFormat="1" ht="15.75" customHeight="1" thickTop="1" thickBot="1" x14ac:dyDescent="0.25">
      <c r="A36" s="262" t="s">
        <v>137</v>
      </c>
      <c r="B36" s="263"/>
      <c r="C36" s="263"/>
      <c r="D36" s="263"/>
      <c r="E36" s="263"/>
      <c r="F36" s="263"/>
      <c r="G36" s="263"/>
      <c r="H36" s="263"/>
      <c r="I36" s="263"/>
      <c r="J36" s="263"/>
      <c r="K36" s="263"/>
      <c r="L36" s="264"/>
      <c r="M36" s="129">
        <f>K35*H35</f>
        <v>1.0404411764705883</v>
      </c>
      <c r="N36" s="120"/>
      <c r="P36" s="126"/>
    </row>
    <row r="37" spans="1:16" s="149" customFormat="1" ht="15.75" customHeight="1" thickTop="1" thickBot="1" x14ac:dyDescent="0.25">
      <c r="A37" s="215"/>
      <c r="B37" s="216"/>
      <c r="C37" s="216"/>
      <c r="D37" s="216"/>
      <c r="E37" s="216"/>
      <c r="F37" s="216"/>
      <c r="G37" s="216"/>
      <c r="H37" s="216"/>
      <c r="I37" s="216"/>
      <c r="J37" s="216"/>
      <c r="K37" s="216"/>
      <c r="L37" s="217"/>
      <c r="M37" s="218"/>
      <c r="N37" s="138"/>
      <c r="P37" s="219"/>
    </row>
    <row r="38" spans="1:16" s="149" customFormat="1" ht="15.75" customHeight="1" thickTop="1" thickBot="1" x14ac:dyDescent="0.25">
      <c r="A38" s="258" t="s">
        <v>154</v>
      </c>
      <c r="B38" s="261"/>
      <c r="C38" s="261"/>
      <c r="D38" s="261"/>
      <c r="E38" s="261"/>
      <c r="F38" s="261"/>
      <c r="G38" s="261"/>
      <c r="H38" s="261"/>
      <c r="I38" s="261"/>
      <c r="J38" s="261"/>
      <c r="K38" s="261"/>
      <c r="L38" s="252" t="s">
        <v>43</v>
      </c>
      <c r="M38" s="265">
        <v>0.3</v>
      </c>
      <c r="N38" s="138"/>
      <c r="P38" s="219"/>
    </row>
    <row r="39" spans="1:16" s="149" customFormat="1" ht="15.75" customHeight="1" thickTop="1" thickBot="1" x14ac:dyDescent="0.25">
      <c r="A39" s="261"/>
      <c r="B39" s="261"/>
      <c r="C39" s="261"/>
      <c r="D39" s="261"/>
      <c r="E39" s="261"/>
      <c r="F39" s="261"/>
      <c r="G39" s="261"/>
      <c r="H39" s="261"/>
      <c r="I39" s="261"/>
      <c r="J39" s="261"/>
      <c r="K39" s="261"/>
      <c r="L39" s="253"/>
      <c r="M39" s="266">
        <v>0.2</v>
      </c>
      <c r="N39" s="138"/>
      <c r="P39" s="219"/>
    </row>
    <row r="40" spans="1:16" s="149" customFormat="1" ht="30.75" customHeight="1" thickTop="1" thickBot="1" x14ac:dyDescent="0.25">
      <c r="A40" s="260" t="s">
        <v>16</v>
      </c>
      <c r="B40" s="260"/>
      <c r="C40" s="45" t="s">
        <v>118</v>
      </c>
      <c r="D40" s="45" t="s">
        <v>130</v>
      </c>
      <c r="E40" s="213" t="s">
        <v>129</v>
      </c>
      <c r="F40" s="213" t="s">
        <v>4</v>
      </c>
      <c r="G40" s="213" t="s">
        <v>24</v>
      </c>
      <c r="H40" s="213" t="s">
        <v>11</v>
      </c>
      <c r="I40" s="213" t="s">
        <v>61</v>
      </c>
      <c r="J40" s="213" t="s">
        <v>12</v>
      </c>
      <c r="K40" s="240" t="s">
        <v>44</v>
      </c>
      <c r="L40" s="213" t="s">
        <v>25</v>
      </c>
      <c r="M40" s="213" t="s">
        <v>31</v>
      </c>
      <c r="N40" s="138"/>
      <c r="P40" s="219"/>
    </row>
    <row r="41" spans="1:16" s="149" customFormat="1" ht="54" customHeight="1" thickTop="1" thickBot="1" x14ac:dyDescent="0.25">
      <c r="A41" s="60" t="s">
        <v>93</v>
      </c>
      <c r="B41" s="48" t="s">
        <v>155</v>
      </c>
      <c r="C41" s="50"/>
      <c r="D41" s="68"/>
      <c r="E41" s="182">
        <v>241</v>
      </c>
      <c r="F41" s="182">
        <v>10</v>
      </c>
      <c r="G41" s="182">
        <v>173</v>
      </c>
      <c r="H41" s="49">
        <v>1</v>
      </c>
      <c r="I41" s="50" t="s">
        <v>214</v>
      </c>
      <c r="J41" s="182">
        <v>230</v>
      </c>
      <c r="K41" s="49">
        <f>IF($E41&gt;$G41,(IF(AND($J41=$G41,$J41=($E41-$F41)),125%,IF(AND($J41&lt;=($E41+$F41),$J41&gt;=($E41-$F41)),100%,IF($J41&gt;($E41+$F41),($E41+$F41)/$J41,IF(($J41&lt;($E41-$F41)),100%+ABS($J41-$E41)*25%/ABS($G41-$E41)))))),IF(AND($J41=$G41,$J41=($E41+$F41)),125%,IF(AND($J41&lt;=($E41+$F41),$J41&gt;=($E41-$F41)),100%,IF(AND($J41=$G41,$J41=($E41+$F41)),125%,IF($J41&lt;($E41-$F41),$J41/($E41-$F41),IF($J41&gt;($E41+$F41),100%+($J41-$E41)*25%/($G41-$E41)))))))</f>
        <v>1.0404411764705883</v>
      </c>
      <c r="L41" s="50" t="str">
        <f>IF(K41&gt;1,"Superou",IF(K41=1,"Atingiu","Não atingiu"))</f>
        <v>Superou</v>
      </c>
      <c r="M41" s="241">
        <f>K41-100%</f>
        <v>4.0441176470588314E-2</v>
      </c>
      <c r="N41" s="138"/>
      <c r="P41" s="219"/>
    </row>
    <row r="42" spans="1:16" s="149" customFormat="1" ht="15.75" customHeight="1" thickTop="1" thickBot="1" x14ac:dyDescent="0.25">
      <c r="A42" s="262" t="s">
        <v>111</v>
      </c>
      <c r="B42" s="263"/>
      <c r="C42" s="263"/>
      <c r="D42" s="263"/>
      <c r="E42" s="263"/>
      <c r="F42" s="263"/>
      <c r="G42" s="263"/>
      <c r="H42" s="263"/>
      <c r="I42" s="263"/>
      <c r="J42" s="263"/>
      <c r="K42" s="263"/>
      <c r="L42" s="264"/>
      <c r="M42" s="129">
        <f>K41*H41</f>
        <v>1.0404411764705883</v>
      </c>
      <c r="N42" s="138"/>
      <c r="P42" s="219"/>
    </row>
    <row r="43" spans="1:16" s="208" customFormat="1" ht="30" customHeight="1" thickTop="1" thickBot="1" x14ac:dyDescent="0.25">
      <c r="A43" s="251" t="s">
        <v>42</v>
      </c>
      <c r="B43" s="251"/>
      <c r="C43" s="203"/>
      <c r="D43" s="203"/>
      <c r="E43" s="203"/>
      <c r="F43" s="203"/>
      <c r="G43" s="203"/>
      <c r="H43" s="203"/>
      <c r="I43" s="204"/>
      <c r="J43" s="204"/>
      <c r="K43" s="205"/>
      <c r="L43" s="206" t="s">
        <v>41</v>
      </c>
      <c r="M43" s="206">
        <v>0.2</v>
      </c>
      <c r="N43" s="207">
        <f>(M50*M44)+(M56*M52)</f>
        <v>1.2152499999999999</v>
      </c>
      <c r="P43" s="209"/>
    </row>
    <row r="44" spans="1:16" s="149" customFormat="1" ht="18" customHeight="1" thickTop="1" thickBot="1" x14ac:dyDescent="0.25">
      <c r="A44" s="258" t="s">
        <v>147</v>
      </c>
      <c r="B44" s="261"/>
      <c r="C44" s="261"/>
      <c r="D44" s="261"/>
      <c r="E44" s="261"/>
      <c r="F44" s="261"/>
      <c r="G44" s="261"/>
      <c r="H44" s="261"/>
      <c r="I44" s="261"/>
      <c r="J44" s="261"/>
      <c r="K44" s="261"/>
      <c r="L44" s="252" t="s">
        <v>43</v>
      </c>
      <c r="M44" s="265">
        <v>0.7</v>
      </c>
      <c r="N44" s="138"/>
    </row>
    <row r="45" spans="1:16" s="149" customFormat="1" ht="18" customHeight="1" thickTop="1" thickBot="1" x14ac:dyDescent="0.25">
      <c r="A45" s="261"/>
      <c r="B45" s="261"/>
      <c r="C45" s="261"/>
      <c r="D45" s="261"/>
      <c r="E45" s="261"/>
      <c r="F45" s="261"/>
      <c r="G45" s="261"/>
      <c r="H45" s="261"/>
      <c r="I45" s="261"/>
      <c r="J45" s="261"/>
      <c r="K45" s="261"/>
      <c r="L45" s="253"/>
      <c r="M45" s="266"/>
      <c r="N45" s="138"/>
    </row>
    <row r="46" spans="1:16" s="149" customFormat="1" ht="24.75" customHeight="1" thickTop="1" thickBot="1" x14ac:dyDescent="0.25">
      <c r="A46" s="260" t="s">
        <v>16</v>
      </c>
      <c r="B46" s="260"/>
      <c r="C46" s="45" t="s">
        <v>118</v>
      </c>
      <c r="D46" s="45" t="s">
        <v>130</v>
      </c>
      <c r="E46" s="165" t="s">
        <v>129</v>
      </c>
      <c r="F46" s="148" t="s">
        <v>4</v>
      </c>
      <c r="G46" s="148" t="s">
        <v>24</v>
      </c>
      <c r="H46" s="148" t="s">
        <v>11</v>
      </c>
      <c r="I46" s="148" t="s">
        <v>61</v>
      </c>
      <c r="J46" s="148" t="s">
        <v>12</v>
      </c>
      <c r="K46" s="240" t="s">
        <v>44</v>
      </c>
      <c r="L46" s="148" t="s">
        <v>25</v>
      </c>
      <c r="M46" s="148" t="s">
        <v>31</v>
      </c>
      <c r="N46" s="138"/>
    </row>
    <row r="47" spans="1:16" s="149" customFormat="1" ht="37.5" customHeight="1" thickTop="1" thickBot="1" x14ac:dyDescent="0.25">
      <c r="A47" s="187" t="s">
        <v>94</v>
      </c>
      <c r="B47" s="188" t="s">
        <v>187</v>
      </c>
      <c r="C47" s="185" t="s">
        <v>144</v>
      </c>
      <c r="D47" s="189">
        <v>1.02</v>
      </c>
      <c r="E47" s="190">
        <v>1</v>
      </c>
      <c r="F47" s="189">
        <v>0</v>
      </c>
      <c r="G47" s="190">
        <v>1.2</v>
      </c>
      <c r="H47" s="186">
        <v>0.4</v>
      </c>
      <c r="I47" s="185" t="s">
        <v>214</v>
      </c>
      <c r="J47" s="191">
        <v>1.53</v>
      </c>
      <c r="K47" s="186">
        <f>IF($E47&gt;$G47,(IF(AND($J47=$G47,$J47=($E47-$F47)),125%,IF(AND($J47&lt;=($E47+$F47),$J47&gt;=($E47-$F47)),100%,IF($J47&gt;($E47+$F47),($E47+$F47)/$J47,IF(($J47&lt;($E47-$F47)),100%+ABS($J47-$E47)*25%/ABS($G47-$E47)))))),IF(AND($J47=$G47,$J47=($E47+$F47)),125%,IF(AND($J47&lt;=($E47+$F47),$J47&gt;=($E47-$F47)),100%,IF(AND($J47=$G47,$J47=($E47+$F47)),125%,IF($J47&lt;($E47-$F47),$J47/($E47-$F47),IF($J47&gt;($E47+$F47),100%+($J47-$E47)*25%/($G47-$E47)))))))</f>
        <v>1.6625000000000001</v>
      </c>
      <c r="L47" s="185" t="str">
        <f>IF(K47&gt;1,"Superou",IF(K47=1,"Atingiu","Não atingiu"))</f>
        <v>Superou</v>
      </c>
      <c r="M47" s="191">
        <f>K47-100%</f>
        <v>0.66250000000000009</v>
      </c>
      <c r="N47" s="138"/>
    </row>
    <row r="48" spans="1:16" s="149" customFormat="1" ht="37.5" customHeight="1" thickTop="1" thickBot="1" x14ac:dyDescent="0.25">
      <c r="A48" s="176" t="s">
        <v>95</v>
      </c>
      <c r="B48" s="177" t="s">
        <v>132</v>
      </c>
      <c r="C48" s="173"/>
      <c r="D48" s="180">
        <v>0.43</v>
      </c>
      <c r="E48" s="178">
        <v>0.55000000000000004</v>
      </c>
      <c r="F48" s="180">
        <v>0.1</v>
      </c>
      <c r="G48" s="178">
        <v>0.81</v>
      </c>
      <c r="H48" s="175">
        <v>0.4</v>
      </c>
      <c r="I48" s="173" t="s">
        <v>214</v>
      </c>
      <c r="J48" s="179">
        <v>0.64</v>
      </c>
      <c r="K48" s="175">
        <f>IF($E48&gt;$G48,(IF(AND($J48=$G48,$J48=($E48-$F48)),125%,IF(AND($J48&lt;=($E48+$F48),$J48&gt;=($E48-$F48)),100%,IF($J48&gt;($E48+$F48),($E48+$F48)/$J48,IF(($J48&lt;($E48-$F48)),100%+ABS($J48-$E48)*25%/ABS($G48-$E48)))))),IF(AND($J48=$G48,$J48=($E48+$F48)),125%,IF(AND($J48&lt;=($E48+$F48),$J48&gt;=($E48-$F48)),100%,IF(AND($J48=$G48,$J48=($E48+$F48)),125%,IF($J48&lt;($E48-$F48),$J48/($E48-$F48),IF($J48&gt;($E48+$F48),100%+($J48-$E48)*25%/($G48-$E48)))))))</f>
        <v>1</v>
      </c>
      <c r="L48" s="173" t="str">
        <f>IF(K48&gt;1,"Superou",IF(K48=1,"Atingiu","Não atingiu"))</f>
        <v>Atingiu</v>
      </c>
      <c r="M48" s="179">
        <f>K48-100%</f>
        <v>0</v>
      </c>
      <c r="N48" s="138"/>
    </row>
    <row r="49" spans="1:16" s="149" customFormat="1" ht="41.25" customHeight="1" thickTop="1" thickBot="1" x14ac:dyDescent="0.25">
      <c r="A49" s="187" t="s">
        <v>96</v>
      </c>
      <c r="B49" s="188" t="s">
        <v>177</v>
      </c>
      <c r="C49" s="185"/>
      <c r="D49" s="189"/>
      <c r="E49" s="190">
        <v>0.3</v>
      </c>
      <c r="F49" s="189">
        <v>0.1</v>
      </c>
      <c r="G49" s="190">
        <v>0.5</v>
      </c>
      <c r="H49" s="186">
        <v>0.2</v>
      </c>
      <c r="I49" s="185" t="s">
        <v>214</v>
      </c>
      <c r="J49" s="191">
        <v>0.47</v>
      </c>
      <c r="K49" s="186">
        <f>IF($E49&gt;$G49,(IF(AND($J49=$G49,$J49=($E49-$F49)),125%,IF(AND($J49&lt;=($E49+$F49),$J49&gt;=($E49-$F49)),100%,IF($J49&gt;($E49+$F49),($E49+$F49)/$J49,IF(($J49&lt;($E49-$F49)),100%+ABS($J49-$E49)*25%/ABS($G49-$E49)))))),IF(AND($J49=$G49,$J49=($E49+$F49)),125%,IF(AND($J49&lt;=($E49+$F49),$J49&gt;=($E49-$F49)),100%,IF(AND($J49=$G49,$J49=($E49+$F49)),125%,IF($J49&lt;($E49-$F49),$J49/($E49-$F49),IF($J49&gt;($E49+$F49),100%+($J49-$E49)*25%/($G49-$E49)))))))</f>
        <v>1.2124999999999999</v>
      </c>
      <c r="L49" s="185" t="str">
        <f>IF(K49&gt;1,"Superou",IF(K49=1,"Atingiu","Não atingiu"))</f>
        <v>Superou</v>
      </c>
      <c r="M49" s="191">
        <f>K49-100%</f>
        <v>0.21249999999999991</v>
      </c>
      <c r="N49" s="138"/>
    </row>
    <row r="50" spans="1:16" s="149" customFormat="1" ht="18" customHeight="1" thickTop="1" thickBot="1" x14ac:dyDescent="0.25">
      <c r="A50" s="262" t="s">
        <v>63</v>
      </c>
      <c r="B50" s="263"/>
      <c r="C50" s="263"/>
      <c r="D50" s="263"/>
      <c r="E50" s="263"/>
      <c r="F50" s="263"/>
      <c r="G50" s="263"/>
      <c r="H50" s="263"/>
      <c r="I50" s="263"/>
      <c r="J50" s="263"/>
      <c r="K50" s="263"/>
      <c r="L50" s="264"/>
      <c r="M50" s="129">
        <f>(K49*H49)+(K47*H47)+ (K48*H48)</f>
        <v>1.3075000000000001</v>
      </c>
      <c r="N50" s="138"/>
    </row>
    <row r="51" spans="1:16" ht="12.75" customHeight="1" thickTop="1" thickBot="1" x14ac:dyDescent="0.25">
      <c r="A51" s="330"/>
      <c r="B51" s="330"/>
      <c r="C51" s="79"/>
      <c r="D51" s="79"/>
      <c r="E51" s="79"/>
      <c r="F51" s="79"/>
      <c r="G51" s="79"/>
      <c r="H51" s="42"/>
      <c r="I51" s="79"/>
      <c r="J51" s="79"/>
      <c r="K51" s="79"/>
      <c r="L51" s="43"/>
      <c r="M51" s="43"/>
      <c r="P51" s="126"/>
    </row>
    <row r="52" spans="1:16" ht="12.75" customHeight="1" thickTop="1" thickBot="1" x14ac:dyDescent="0.25">
      <c r="A52" s="258" t="s">
        <v>148</v>
      </c>
      <c r="B52" s="261"/>
      <c r="C52" s="261"/>
      <c r="D52" s="261"/>
      <c r="E52" s="261"/>
      <c r="F52" s="261"/>
      <c r="G52" s="261"/>
      <c r="H52" s="261"/>
      <c r="I52" s="261"/>
      <c r="J52" s="261"/>
      <c r="K52" s="261"/>
      <c r="L52" s="252" t="s">
        <v>43</v>
      </c>
      <c r="M52" s="265">
        <v>0.3</v>
      </c>
      <c r="P52" s="126"/>
    </row>
    <row r="53" spans="1:16" ht="27" customHeight="1" thickTop="1" thickBot="1" x14ac:dyDescent="0.25">
      <c r="A53" s="261"/>
      <c r="B53" s="261"/>
      <c r="C53" s="261"/>
      <c r="D53" s="261"/>
      <c r="E53" s="261"/>
      <c r="F53" s="261"/>
      <c r="G53" s="261"/>
      <c r="H53" s="261"/>
      <c r="I53" s="261"/>
      <c r="J53" s="261"/>
      <c r="K53" s="261"/>
      <c r="L53" s="253"/>
      <c r="M53" s="266"/>
      <c r="P53" s="126"/>
    </row>
    <row r="54" spans="1:16" ht="36" customHeight="1" thickTop="1" thickBot="1" x14ac:dyDescent="0.25">
      <c r="A54" s="267" t="s">
        <v>16</v>
      </c>
      <c r="B54" s="267"/>
      <c r="C54" s="168" t="s">
        <v>118</v>
      </c>
      <c r="D54" s="168" t="s">
        <v>130</v>
      </c>
      <c r="E54" s="183">
        <v>2021</v>
      </c>
      <c r="F54" s="183" t="s">
        <v>4</v>
      </c>
      <c r="G54" s="183" t="s">
        <v>24</v>
      </c>
      <c r="H54" s="183" t="s">
        <v>11</v>
      </c>
      <c r="I54" s="183" t="s">
        <v>61</v>
      </c>
      <c r="J54" s="183" t="s">
        <v>12</v>
      </c>
      <c r="K54" s="183" t="s">
        <v>44</v>
      </c>
      <c r="L54" s="183" t="s">
        <v>25</v>
      </c>
      <c r="M54" s="183" t="s">
        <v>31</v>
      </c>
      <c r="P54" s="126"/>
    </row>
    <row r="55" spans="1:16" ht="33.75" customHeight="1" thickTop="1" thickBot="1" x14ac:dyDescent="0.25">
      <c r="A55" s="171" t="s">
        <v>149</v>
      </c>
      <c r="B55" s="172" t="s">
        <v>135</v>
      </c>
      <c r="C55" s="175">
        <v>0.95</v>
      </c>
      <c r="D55" s="175">
        <v>0.92</v>
      </c>
      <c r="E55" s="175">
        <v>0.85</v>
      </c>
      <c r="F55" s="175">
        <v>0.1</v>
      </c>
      <c r="G55" s="175">
        <v>0.95</v>
      </c>
      <c r="H55" s="175">
        <v>1</v>
      </c>
      <c r="I55" s="174">
        <v>12</v>
      </c>
      <c r="J55" s="179">
        <v>0.93</v>
      </c>
      <c r="K55" s="175">
        <f>IF($E55&gt;$G55,(IF(AND($J55=$G55,$J55=($E55-$F55)),125%,IF(AND($J55&lt;=($E55+$F55),$J55&gt;=($E55-$F55)),100%,IF($J55&gt;($E55+$F55),($E55+$F55)/$J55,IF(($J55&lt;($E55-$F55)),100%+ABS($J55-$E55)*25%/ABS($G55-$E55)))))),IF(AND($J55=$G55,$J55=($E55+$F55)),125%,IF(AND($J55&lt;=($E55+$F55),$J55&gt;=($E55-$F55)),100%,IF(AND($J55=$G55,$J55=($E55+$F55)),125%,IF($J55&lt;($E55-$F55),$J55/($E55-$F55),IF($J55&gt;($E55+$F55),100%+($J55-$E55)*25%/($G55-$E55)))))))</f>
        <v>1</v>
      </c>
      <c r="L55" s="173" t="str">
        <f>IF(K55&gt;1,"Superou",IF(K55=1,"Atingiu","Não atingiu"))</f>
        <v>Atingiu</v>
      </c>
      <c r="M55" s="179">
        <f>K55-100%</f>
        <v>0</v>
      </c>
      <c r="P55" s="126"/>
    </row>
    <row r="56" spans="1:16" ht="23.25" customHeight="1" thickTop="1" thickBot="1" x14ac:dyDescent="0.25">
      <c r="A56" s="262" t="s">
        <v>120</v>
      </c>
      <c r="B56" s="263"/>
      <c r="C56" s="263"/>
      <c r="D56" s="263"/>
      <c r="E56" s="263"/>
      <c r="F56" s="263"/>
      <c r="G56" s="263"/>
      <c r="H56" s="263"/>
      <c r="I56" s="263"/>
      <c r="J56" s="263"/>
      <c r="K56" s="263"/>
      <c r="L56" s="264"/>
      <c r="M56" s="129">
        <f>K55*H55</f>
        <v>1</v>
      </c>
      <c r="P56" s="126"/>
    </row>
    <row r="57" spans="1:16" ht="30" customHeight="1" thickTop="1" thickBot="1" x14ac:dyDescent="0.25">
      <c r="A57" s="251" t="s">
        <v>17</v>
      </c>
      <c r="B57" s="251"/>
      <c r="C57" s="210"/>
      <c r="D57" s="210"/>
      <c r="E57" s="210"/>
      <c r="F57" s="210"/>
      <c r="G57" s="210"/>
      <c r="H57" s="211"/>
      <c r="I57" s="210"/>
      <c r="J57" s="210"/>
      <c r="K57" s="210"/>
      <c r="L57" s="206" t="s">
        <v>41</v>
      </c>
      <c r="M57" s="206">
        <v>0.5</v>
      </c>
      <c r="N57" s="242">
        <f>M64*M58</f>
        <v>1.2905</v>
      </c>
      <c r="P57" s="126"/>
    </row>
    <row r="58" spans="1:16" ht="21.75" customHeight="1" thickTop="1" thickBot="1" x14ac:dyDescent="0.25">
      <c r="A58" s="258" t="s">
        <v>194</v>
      </c>
      <c r="B58" s="261"/>
      <c r="C58" s="261"/>
      <c r="D58" s="261"/>
      <c r="E58" s="261"/>
      <c r="F58" s="261"/>
      <c r="G58" s="261"/>
      <c r="H58" s="261"/>
      <c r="I58" s="261"/>
      <c r="J58" s="261"/>
      <c r="K58" s="261"/>
      <c r="L58" s="252" t="s">
        <v>43</v>
      </c>
      <c r="M58" s="265">
        <v>1</v>
      </c>
      <c r="P58" s="126"/>
    </row>
    <row r="59" spans="1:16" ht="21.75" customHeight="1" thickTop="1" thickBot="1" x14ac:dyDescent="0.25">
      <c r="A59" s="261"/>
      <c r="B59" s="261"/>
      <c r="C59" s="261"/>
      <c r="D59" s="261"/>
      <c r="E59" s="261"/>
      <c r="F59" s="261"/>
      <c r="G59" s="261"/>
      <c r="H59" s="261"/>
      <c r="I59" s="261"/>
      <c r="J59" s="261"/>
      <c r="K59" s="261"/>
      <c r="L59" s="253"/>
      <c r="M59" s="266"/>
      <c r="P59" s="126"/>
    </row>
    <row r="60" spans="1:16" ht="21.75" customHeight="1" thickTop="1" thickBot="1" x14ac:dyDescent="0.25">
      <c r="A60" s="267" t="s">
        <v>16</v>
      </c>
      <c r="B60" s="267"/>
      <c r="C60" s="168" t="s">
        <v>118</v>
      </c>
      <c r="D60" s="168" t="s">
        <v>130</v>
      </c>
      <c r="E60" s="192" t="s">
        <v>129</v>
      </c>
      <c r="F60" s="192" t="s">
        <v>4</v>
      </c>
      <c r="G60" s="192" t="s">
        <v>24</v>
      </c>
      <c r="H60" s="192" t="s">
        <v>11</v>
      </c>
      <c r="I60" s="192" t="s">
        <v>61</v>
      </c>
      <c r="J60" s="192" t="s">
        <v>12</v>
      </c>
      <c r="K60" s="192" t="s">
        <v>44</v>
      </c>
      <c r="L60" s="192" t="s">
        <v>25</v>
      </c>
      <c r="M60" s="192" t="s">
        <v>31</v>
      </c>
      <c r="P60" s="126"/>
    </row>
    <row r="61" spans="1:16" ht="52.5" customHeight="1" thickTop="1" thickBot="1" x14ac:dyDescent="0.25">
      <c r="A61" s="225" t="s">
        <v>159</v>
      </c>
      <c r="B61" s="226" t="s">
        <v>174</v>
      </c>
      <c r="C61" s="185"/>
      <c r="D61" s="185"/>
      <c r="E61" s="237">
        <v>50</v>
      </c>
      <c r="F61" s="227">
        <v>10</v>
      </c>
      <c r="G61" s="227">
        <v>75</v>
      </c>
      <c r="H61" s="186">
        <v>0.35</v>
      </c>
      <c r="I61" s="227">
        <v>12</v>
      </c>
      <c r="J61" s="227">
        <v>100</v>
      </c>
      <c r="K61" s="191">
        <f>IF($E61&gt;$G61,(IF(AND($J61=$G61,$J61=($E61-$F61)),125%,IF(AND($J61&lt;=($E61+$F61),$J61&gt;=($E61-$F61)),100%,IF($J61&gt;($E61+$F61),($E61+$F61)/$J61,IF(($J61&lt;($E61-$F61)),100%+ABS($J61-$E61)*25%/ABS($G61-$E61)))))),IF(AND($J61=$G61,$J61=($E61+$F61)),125%,IF(AND($J61&lt;=($E61+$F61),$J61&gt;=($E61-$F61)),100%,IF(AND($J61=$G61,$J61=($E61+$F61)),125%,IF($J61&lt;($E61-$F61),$J61/($E61-$F61),IF($J61&gt;($E61+$F61),100%+($J61-$E61)*25%/($G61-$E61)))))))</f>
        <v>1.5</v>
      </c>
      <c r="L61" s="185" t="str">
        <f>IF(K61&gt;1,"Superou",IF(K61=1,"Atingiu","Não atingiu"))</f>
        <v>Superou</v>
      </c>
      <c r="M61" s="191">
        <f>K61-100%</f>
        <v>0.5</v>
      </c>
      <c r="P61" s="126"/>
    </row>
    <row r="62" spans="1:16" ht="52.5" customHeight="1" thickTop="1" thickBot="1" x14ac:dyDescent="0.25">
      <c r="A62" s="171" t="s">
        <v>172</v>
      </c>
      <c r="B62" s="172" t="s">
        <v>207</v>
      </c>
      <c r="C62" s="173"/>
      <c r="D62" s="173"/>
      <c r="E62" s="184">
        <v>50</v>
      </c>
      <c r="F62" s="174">
        <v>10</v>
      </c>
      <c r="G62" s="174">
        <v>75</v>
      </c>
      <c r="H62" s="175">
        <v>0.35</v>
      </c>
      <c r="I62" s="174">
        <v>12</v>
      </c>
      <c r="J62" s="174">
        <v>83</v>
      </c>
      <c r="K62" s="179">
        <f>IF($E62&gt;$G62,(IF(AND($J62=$G62,$J62=($E62-$F62)),125%,IF(AND($J62&lt;=($E62+$F62),$J62&gt;=($E62-$F62)),100%,IF($J62&gt;($E62+$F62),($E62+$F62)/$J62,IF(($J62&lt;($E62-$F62)),100%+ABS($J62-$E62)*25%/ABS($G62-$E62)))))),IF(AND($J62=$G62,$J62=($E62+$F62)),125%,IF(AND($J62&lt;=($E62+$F62),$J62&gt;=($E62-$F62)),100%,IF(AND($J62=$G62,$J62=($E62+$F62)),125%,IF($J62&lt;($E62-$F62),$J62/($E62-$F62),IF($J62&gt;($E62+$F62),100%+($J62-$E62)*25%/($G62-$E62)))))))</f>
        <v>1.33</v>
      </c>
      <c r="L62" s="173" t="str">
        <f>IF(K62&gt;1,"Superou",IF(K62=1,"Atingiu","Não atingiu"))</f>
        <v>Superou</v>
      </c>
      <c r="M62" s="179">
        <f>K62-100%</f>
        <v>0.33000000000000007</v>
      </c>
      <c r="P62" s="126"/>
    </row>
    <row r="63" spans="1:16" ht="52.5" customHeight="1" thickTop="1" thickBot="1" x14ac:dyDescent="0.25">
      <c r="A63" s="225" t="s">
        <v>181</v>
      </c>
      <c r="B63" s="226" t="s">
        <v>218</v>
      </c>
      <c r="C63" s="185" t="s">
        <v>162</v>
      </c>
      <c r="D63" s="185" t="s">
        <v>163</v>
      </c>
      <c r="E63" s="229">
        <v>3.48</v>
      </c>
      <c r="F63" s="229">
        <v>0.5</v>
      </c>
      <c r="G63" s="229">
        <v>4.13</v>
      </c>
      <c r="H63" s="186">
        <v>0.3</v>
      </c>
      <c r="I63" s="227">
        <v>12</v>
      </c>
      <c r="J63" s="227">
        <v>3.87</v>
      </c>
      <c r="K63" s="175">
        <f>IF($E63&gt;$G63,(IF(AND($J63=$G63,$J63=($E63-$F63)),125%,IF(AND($J63&lt;=($E63+$F63),$J63&gt;=($E63-$F63)),100%,IF($J63&gt;($E63+$F63),($E63+$F63)/$J63,IF(($J63&lt;($E63-$F63)),100%+ABS($J63-$E63)*25%/ABS($G63-$E63)))))),IF(AND($J63=$G63,$J63=($E63+$F63)),125%,IF(AND($J63&lt;=($E63+$F63),$J63&gt;=($E63-$F63)),100%,IF(AND($J63=$G63,$J63=($E63+$F63)),125%,IF($J63&lt;($E63-$F63),$J63/($E63-$F63),IF($J63&gt;($E63+$F63),100%+($J63-$E63)*25%/($G63-$E63)))))))</f>
        <v>1</v>
      </c>
      <c r="L63" s="185" t="str">
        <f>IF(K63&gt;1,"Superou",IF(K63=1,"Atingiu","Não atingiu"))</f>
        <v>Atingiu</v>
      </c>
      <c r="M63" s="191">
        <f>K63-100%</f>
        <v>0</v>
      </c>
      <c r="P63" s="126"/>
    </row>
    <row r="64" spans="1:16" ht="21.75" customHeight="1" thickTop="1" thickBot="1" x14ac:dyDescent="0.25">
      <c r="A64" s="262" t="s">
        <v>200</v>
      </c>
      <c r="B64" s="263"/>
      <c r="C64" s="263"/>
      <c r="D64" s="263"/>
      <c r="E64" s="263"/>
      <c r="F64" s="263"/>
      <c r="G64" s="263"/>
      <c r="H64" s="263"/>
      <c r="I64" s="263"/>
      <c r="J64" s="263"/>
      <c r="K64" s="263"/>
      <c r="L64" s="264"/>
      <c r="M64" s="129">
        <f>(K61*H61)+(K62*H62)+(K63*H63)</f>
        <v>1.2905</v>
      </c>
      <c r="P64" s="126"/>
    </row>
    <row r="65" spans="1:16" ht="15" customHeight="1" thickTop="1" thickBot="1" x14ac:dyDescent="0.25">
      <c r="A65" s="80"/>
      <c r="B65" s="7"/>
      <c r="C65" s="6"/>
      <c r="D65" s="6"/>
      <c r="E65" s="6"/>
      <c r="F65" s="6"/>
      <c r="G65" s="6"/>
      <c r="H65" s="4"/>
      <c r="I65" s="6"/>
      <c r="J65" s="6"/>
      <c r="K65" s="111"/>
      <c r="L65" s="6"/>
      <c r="N65" s="122"/>
      <c r="O65" s="122"/>
      <c r="P65" s="122"/>
    </row>
    <row r="66" spans="1:16" ht="57" customHeight="1" thickTop="1" thickBot="1" x14ac:dyDescent="0.25">
      <c r="A66" s="310" t="s">
        <v>68</v>
      </c>
      <c r="B66" s="311"/>
      <c r="C66" s="311"/>
      <c r="D66" s="311"/>
      <c r="E66" s="311"/>
      <c r="F66" s="311"/>
      <c r="G66" s="311"/>
      <c r="H66" s="311"/>
      <c r="I66" s="311"/>
      <c r="J66" s="311"/>
      <c r="K66" s="311"/>
      <c r="L66" s="311"/>
      <c r="M66" s="312"/>
      <c r="P66" s="126"/>
    </row>
    <row r="67" spans="1:16" ht="20.100000000000001" customHeight="1" thickTop="1" thickBot="1" x14ac:dyDescent="0.25">
      <c r="A67" s="250"/>
      <c r="B67" s="250"/>
      <c r="E67" s="39" t="s">
        <v>106</v>
      </c>
      <c r="F67" s="39" t="s">
        <v>107</v>
      </c>
      <c r="G67" s="39" t="s">
        <v>108</v>
      </c>
      <c r="H67" s="39" t="s">
        <v>109</v>
      </c>
      <c r="I67" s="39" t="s">
        <v>110</v>
      </c>
      <c r="J67" s="39" t="s">
        <v>121</v>
      </c>
      <c r="K67" s="39"/>
      <c r="L67" s="39"/>
      <c r="M67" s="39"/>
      <c r="O67" s="193"/>
      <c r="P67" s="126"/>
    </row>
    <row r="68" spans="1:16" ht="20.100000000000001" customHeight="1" thickTop="1" thickBot="1" x14ac:dyDescent="0.25">
      <c r="A68" s="69" t="s">
        <v>69</v>
      </c>
      <c r="B68" s="70"/>
      <c r="C68" s="70"/>
      <c r="D68" s="70"/>
      <c r="E68" s="181" t="s">
        <v>150</v>
      </c>
      <c r="F68" s="34"/>
      <c r="G68" s="34"/>
      <c r="H68" s="34"/>
      <c r="I68" s="34"/>
      <c r="J68" s="34"/>
      <c r="K68" s="34"/>
      <c r="L68" s="35"/>
      <c r="M68" s="34"/>
      <c r="P68" s="126"/>
    </row>
    <row r="69" spans="1:16" ht="20.100000000000001" customHeight="1" thickTop="1" thickBot="1" x14ac:dyDescent="0.25">
      <c r="A69" s="69" t="s">
        <v>70</v>
      </c>
      <c r="B69" s="70"/>
      <c r="C69" s="70"/>
      <c r="D69" s="70"/>
      <c r="E69" s="34"/>
      <c r="F69" s="34"/>
      <c r="G69" s="34"/>
      <c r="H69" s="181" t="s">
        <v>150</v>
      </c>
      <c r="I69" s="34"/>
      <c r="J69" s="34"/>
      <c r="K69" s="34"/>
      <c r="L69" s="35"/>
      <c r="M69" s="34"/>
      <c r="P69" s="126"/>
    </row>
    <row r="70" spans="1:16" ht="20.100000000000001" customHeight="1" thickTop="1" thickBot="1" x14ac:dyDescent="0.25">
      <c r="A70" s="69" t="s">
        <v>71</v>
      </c>
      <c r="B70" s="70"/>
      <c r="C70" s="70"/>
      <c r="D70" s="70"/>
      <c r="E70" s="34"/>
      <c r="F70" s="34"/>
      <c r="G70" s="34"/>
      <c r="H70" s="34"/>
      <c r="I70" s="181" t="s">
        <v>150</v>
      </c>
      <c r="J70" s="34"/>
      <c r="K70" s="34"/>
      <c r="L70" s="35"/>
      <c r="M70" s="34"/>
      <c r="P70" s="126"/>
    </row>
    <row r="71" spans="1:16" ht="20.100000000000001" customHeight="1" thickTop="1" thickBot="1" x14ac:dyDescent="0.25">
      <c r="A71" s="69" t="s">
        <v>80</v>
      </c>
      <c r="B71" s="70"/>
      <c r="C71" s="70"/>
      <c r="D71" s="70"/>
      <c r="E71" s="34"/>
      <c r="F71" s="34" t="s">
        <v>150</v>
      </c>
      <c r="G71" s="181"/>
      <c r="H71" s="34"/>
      <c r="I71" s="35"/>
      <c r="J71" s="36"/>
      <c r="K71" s="36"/>
      <c r="L71" s="34"/>
      <c r="M71" s="35"/>
      <c r="P71" s="126"/>
    </row>
    <row r="72" spans="1:16" ht="20.100000000000001" customHeight="1" thickTop="1" thickBot="1" x14ac:dyDescent="0.25">
      <c r="A72" s="69" t="s">
        <v>81</v>
      </c>
      <c r="B72" s="70"/>
      <c r="C72" s="70"/>
      <c r="D72" s="70"/>
      <c r="E72" s="35"/>
      <c r="F72" s="181"/>
      <c r="G72" s="34" t="s">
        <v>150</v>
      </c>
      <c r="H72" s="35"/>
      <c r="I72" s="34"/>
      <c r="J72" s="34"/>
      <c r="K72" s="34"/>
      <c r="L72" s="34"/>
      <c r="M72" s="34"/>
      <c r="P72" s="126"/>
    </row>
    <row r="73" spans="1:16" ht="20.100000000000001" customHeight="1" thickTop="1" thickBot="1" x14ac:dyDescent="0.25">
      <c r="A73" s="69" t="s">
        <v>89</v>
      </c>
      <c r="B73" s="70"/>
      <c r="C73" s="70"/>
      <c r="D73" s="70"/>
      <c r="E73" s="34"/>
      <c r="F73" s="158"/>
      <c r="G73" s="34"/>
      <c r="H73" s="35"/>
      <c r="I73" s="34"/>
      <c r="J73" s="181" t="s">
        <v>150</v>
      </c>
      <c r="K73" s="34"/>
      <c r="L73" s="34"/>
      <c r="M73" s="34"/>
      <c r="P73" s="126"/>
    </row>
    <row r="74" spans="1:16" ht="20.100000000000001" customHeight="1" thickTop="1" thickBot="1" x14ac:dyDescent="0.25">
      <c r="A74" s="80"/>
      <c r="B74" s="7"/>
      <c r="C74" s="6"/>
      <c r="D74" s="6"/>
      <c r="E74" s="6"/>
      <c r="F74" s="6"/>
      <c r="G74" s="6"/>
      <c r="H74" s="4"/>
      <c r="I74" s="6"/>
      <c r="J74" s="6"/>
      <c r="K74" s="111"/>
      <c r="L74" s="6"/>
      <c r="P74" s="126"/>
    </row>
    <row r="75" spans="1:16" ht="60.75" customHeight="1" thickTop="1" thickBot="1" x14ac:dyDescent="0.25">
      <c r="A75" s="310" t="s">
        <v>165</v>
      </c>
      <c r="B75" s="311"/>
      <c r="C75" s="311"/>
      <c r="D75" s="311"/>
      <c r="E75" s="311"/>
      <c r="F75" s="311"/>
      <c r="G75" s="311"/>
      <c r="H75" s="311"/>
      <c r="I75" s="311"/>
      <c r="J75" s="311"/>
      <c r="K75" s="311"/>
      <c r="L75" s="311"/>
      <c r="M75" s="312"/>
    </row>
    <row r="76" spans="1:16" s="160" customFormat="1" ht="57.75" customHeight="1" thickTop="1" thickBot="1" x14ac:dyDescent="0.25">
      <c r="A76" s="313" t="s">
        <v>169</v>
      </c>
      <c r="B76" s="314"/>
      <c r="C76" s="314"/>
      <c r="D76" s="314"/>
      <c r="E76" s="314"/>
      <c r="F76" s="314"/>
      <c r="G76" s="314"/>
      <c r="H76" s="314"/>
      <c r="I76" s="314"/>
      <c r="J76" s="314"/>
      <c r="K76" s="314"/>
      <c r="L76" s="314"/>
      <c r="M76" s="314"/>
      <c r="N76" s="159"/>
    </row>
    <row r="77" spans="1:16" s="160" customFormat="1" ht="17.25" customHeight="1" thickTop="1" thickBot="1" x14ac:dyDescent="0.25">
      <c r="A77" s="230" t="s">
        <v>86</v>
      </c>
      <c r="B77" s="231"/>
      <c r="C77" s="231"/>
      <c r="D77" s="231"/>
      <c r="E77" s="231"/>
      <c r="F77" s="231"/>
      <c r="G77" s="231"/>
      <c r="H77" s="231"/>
      <c r="I77" s="231"/>
      <c r="J77" s="231"/>
      <c r="K77" s="231"/>
      <c r="L77" s="231"/>
      <c r="M77" s="231"/>
      <c r="N77" s="159"/>
    </row>
    <row r="78" spans="1:16" s="160" customFormat="1" ht="18" customHeight="1" thickTop="1" thickBot="1" x14ac:dyDescent="0.25">
      <c r="A78" s="230" t="s">
        <v>138</v>
      </c>
      <c r="B78" s="231"/>
      <c r="C78" s="231"/>
      <c r="D78" s="231"/>
      <c r="E78" s="231"/>
      <c r="F78" s="231"/>
      <c r="G78" s="231"/>
      <c r="H78" s="231"/>
      <c r="I78" s="231"/>
      <c r="J78" s="231"/>
      <c r="K78" s="231"/>
      <c r="L78" s="231"/>
      <c r="M78" s="231"/>
      <c r="N78" s="159"/>
    </row>
    <row r="79" spans="1:16" s="160" customFormat="1" ht="14.25" customHeight="1" thickTop="1" thickBot="1" x14ac:dyDescent="0.25">
      <c r="A79" s="230" t="s">
        <v>131</v>
      </c>
      <c r="B79" s="230"/>
      <c r="C79" s="231"/>
      <c r="D79" s="231"/>
      <c r="E79" s="231"/>
      <c r="F79" s="231"/>
      <c r="G79" s="231"/>
      <c r="H79" s="231"/>
      <c r="I79" s="231"/>
      <c r="J79" s="231"/>
      <c r="K79" s="231"/>
      <c r="L79" s="231"/>
      <c r="M79" s="231"/>
      <c r="N79" s="159"/>
    </row>
    <row r="80" spans="1:16" s="160" customFormat="1" ht="14.25" customHeight="1" thickTop="1" thickBot="1" x14ac:dyDescent="0.25">
      <c r="A80" s="230" t="s">
        <v>147</v>
      </c>
      <c r="B80" s="230"/>
      <c r="C80" s="231"/>
      <c r="D80" s="231"/>
      <c r="E80" s="231"/>
      <c r="F80" s="231"/>
      <c r="G80" s="231"/>
      <c r="H80" s="231"/>
      <c r="I80" s="231"/>
      <c r="J80" s="231"/>
      <c r="K80" s="231"/>
      <c r="L80" s="231"/>
      <c r="M80" s="231"/>
      <c r="N80" s="159"/>
    </row>
    <row r="81" spans="1:14" s="160" customFormat="1" ht="19.5" customHeight="1" thickTop="1" thickBot="1" x14ac:dyDescent="0.25">
      <c r="A81" s="230" t="s">
        <v>168</v>
      </c>
      <c r="B81" s="230"/>
      <c r="C81" s="231"/>
      <c r="D81" s="231"/>
      <c r="E81" s="231"/>
      <c r="F81" s="231"/>
      <c r="G81" s="231"/>
      <c r="H81" s="231"/>
      <c r="I81" s="231"/>
      <c r="J81" s="231"/>
      <c r="K81" s="231"/>
      <c r="L81" s="231"/>
      <c r="M81" s="231"/>
      <c r="N81" s="159"/>
    </row>
    <row r="82" spans="1:14" ht="39" customHeight="1" thickTop="1" thickBot="1" x14ac:dyDescent="0.25">
      <c r="A82" s="310" t="s">
        <v>26</v>
      </c>
      <c r="B82" s="311"/>
      <c r="C82" s="311"/>
      <c r="D82" s="311"/>
      <c r="E82" s="311"/>
      <c r="F82" s="311"/>
      <c r="G82" s="311"/>
      <c r="H82" s="311"/>
      <c r="I82" s="311"/>
      <c r="J82" s="311"/>
      <c r="K82" s="311"/>
      <c r="L82" s="311"/>
      <c r="M82" s="312"/>
    </row>
    <row r="83" spans="1:14" ht="169.5" customHeight="1" thickTop="1" thickBot="1" x14ac:dyDescent="0.25">
      <c r="A83" s="246" t="s">
        <v>188</v>
      </c>
      <c r="B83" s="247"/>
      <c r="C83" s="247"/>
      <c r="D83" s="247"/>
      <c r="E83" s="247"/>
      <c r="F83" s="247"/>
      <c r="G83" s="247"/>
      <c r="H83" s="247"/>
      <c r="I83" s="247"/>
      <c r="J83" s="247"/>
      <c r="K83" s="247"/>
      <c r="L83" s="248"/>
    </row>
    <row r="84" spans="1:14" ht="30" customHeight="1" thickTop="1" thickBot="1" x14ac:dyDescent="0.25">
      <c r="A84" s="310" t="s">
        <v>2</v>
      </c>
      <c r="B84" s="311"/>
      <c r="C84" s="311"/>
      <c r="D84" s="311"/>
      <c r="E84" s="311"/>
      <c r="F84" s="311"/>
      <c r="G84" s="311"/>
      <c r="H84" s="311"/>
      <c r="I84" s="311"/>
      <c r="J84" s="311"/>
      <c r="K84" s="311"/>
      <c r="L84" s="311"/>
      <c r="M84" s="312"/>
    </row>
    <row r="85" spans="1:14" ht="12.75" customHeight="1" thickTop="1" x14ac:dyDescent="0.2">
      <c r="A85" s="282" t="s">
        <v>88</v>
      </c>
      <c r="B85" s="283"/>
      <c r="C85" s="283"/>
      <c r="D85" s="283"/>
      <c r="E85" s="283"/>
      <c r="F85" s="283"/>
      <c r="G85" s="283"/>
      <c r="H85" s="283"/>
      <c r="I85" s="283"/>
      <c r="J85" s="283"/>
      <c r="K85" s="283"/>
      <c r="L85" s="284"/>
      <c r="N85" s="123"/>
    </row>
    <row r="86" spans="1:14" ht="24.95" customHeight="1" thickBot="1" x14ac:dyDescent="0.25">
      <c r="A86" s="275" t="s">
        <v>3</v>
      </c>
      <c r="B86" s="275"/>
      <c r="C86" s="82">
        <f>M26</f>
        <v>0.3</v>
      </c>
      <c r="D86" s="83"/>
      <c r="E86" s="275" t="s">
        <v>5</v>
      </c>
      <c r="F86" s="275"/>
      <c r="G86" s="275"/>
      <c r="H86" s="275"/>
      <c r="I86" s="82">
        <f>M43</f>
        <v>0.2</v>
      </c>
      <c r="J86" s="84"/>
      <c r="K86" s="285" t="s">
        <v>6</v>
      </c>
      <c r="L86" s="285"/>
      <c r="M86" s="85">
        <v>0.5</v>
      </c>
    </row>
    <row r="87" spans="1:14" s="87" customFormat="1" ht="58.5" customHeight="1" thickTop="1" thickBot="1" x14ac:dyDescent="0.25">
      <c r="A87" s="76"/>
      <c r="B87" s="132">
        <f>N26</f>
        <v>1.0585944570135748</v>
      </c>
      <c r="C87" s="133">
        <f>B87*C86</f>
        <v>0.31757833710407241</v>
      </c>
      <c r="D87" s="131"/>
      <c r="E87" s="75"/>
      <c r="F87" s="44"/>
      <c r="G87" s="273">
        <f>N43</f>
        <v>1.2152499999999999</v>
      </c>
      <c r="H87" s="274"/>
      <c r="I87" s="134">
        <f>G87*I86</f>
        <v>0.24304999999999999</v>
      </c>
      <c r="J87" s="28"/>
      <c r="K87" s="112"/>
      <c r="L87" s="132">
        <f>N57</f>
        <v>1.2905</v>
      </c>
      <c r="M87" s="133">
        <f>L87*M86</f>
        <v>0.64524999999999999</v>
      </c>
      <c r="N87" s="121"/>
    </row>
    <row r="88" spans="1:14" s="87" customFormat="1" ht="14.25" customHeight="1" thickTop="1" x14ac:dyDescent="0.2">
      <c r="A88" s="318"/>
      <c r="B88" s="319"/>
      <c r="C88" s="319"/>
      <c r="D88" s="320"/>
      <c r="E88" s="319"/>
      <c r="F88" s="319"/>
      <c r="G88" s="319"/>
      <c r="H88" s="319"/>
      <c r="I88" s="319"/>
      <c r="J88" s="320"/>
      <c r="K88" s="319"/>
      <c r="L88" s="321"/>
      <c r="M88" s="86"/>
      <c r="N88" s="121"/>
    </row>
    <row r="89" spans="1:14" s="87" customFormat="1" ht="26.25" customHeight="1" thickBot="1" x14ac:dyDescent="0.25">
      <c r="A89" s="125"/>
      <c r="B89" s="128" t="s">
        <v>103</v>
      </c>
      <c r="C89" s="125"/>
      <c r="D89" s="125"/>
      <c r="E89" s="125"/>
      <c r="F89" s="125"/>
      <c r="G89" s="125"/>
      <c r="H89" s="125"/>
      <c r="I89" s="125"/>
      <c r="J89" s="125"/>
      <c r="K89" s="125"/>
      <c r="L89" s="125"/>
      <c r="M89" s="86"/>
      <c r="N89" s="121"/>
    </row>
    <row r="90" spans="1:14" s="87" customFormat="1" ht="23.25" customHeight="1" thickTop="1" thickBot="1" x14ac:dyDescent="0.25">
      <c r="A90" s="125"/>
      <c r="B90" s="271">
        <f>C87+I87+M87</f>
        <v>1.2058783371040724</v>
      </c>
      <c r="C90" s="272"/>
      <c r="D90" s="125"/>
      <c r="E90" s="125"/>
      <c r="F90" s="125"/>
      <c r="G90" s="125"/>
      <c r="H90" s="125"/>
      <c r="I90" s="125"/>
      <c r="J90" s="125"/>
      <c r="K90" s="125"/>
      <c r="L90" s="125"/>
      <c r="M90" s="86"/>
      <c r="N90" s="121"/>
    </row>
    <row r="91" spans="1:14" ht="21" customHeight="1" thickTop="1" thickBot="1" x14ac:dyDescent="0.25">
      <c r="A91" s="125"/>
      <c r="B91" s="125"/>
      <c r="C91" s="125"/>
      <c r="D91" s="125"/>
      <c r="E91" s="125"/>
      <c r="F91" s="125"/>
      <c r="G91" s="125"/>
      <c r="H91" s="125"/>
      <c r="I91" s="125"/>
      <c r="J91" s="125"/>
      <c r="K91" s="125"/>
      <c r="L91" s="125"/>
      <c r="M91" s="86"/>
    </row>
    <row r="92" spans="1:14" s="87" customFormat="1" ht="12.75" customHeight="1" thickTop="1" thickBot="1" x14ac:dyDescent="0.25">
      <c r="A92" s="276" t="s">
        <v>57</v>
      </c>
      <c r="B92" s="277"/>
      <c r="C92" s="277"/>
      <c r="D92" s="277"/>
      <c r="E92" s="277"/>
      <c r="F92" s="277"/>
      <c r="G92" s="277"/>
      <c r="H92" s="277"/>
      <c r="I92" s="277"/>
      <c r="J92" s="277"/>
      <c r="K92" s="277"/>
      <c r="L92" s="277"/>
      <c r="M92" s="278"/>
      <c r="N92" s="121"/>
    </row>
    <row r="93" spans="1:14" s="87" customFormat="1" ht="24.95" customHeight="1" thickTop="1" thickBot="1" x14ac:dyDescent="0.25">
      <c r="A93" s="88"/>
      <c r="B93" s="298" t="s">
        <v>29</v>
      </c>
      <c r="C93" s="298"/>
      <c r="D93" s="88"/>
      <c r="E93" s="298" t="s">
        <v>27</v>
      </c>
      <c r="F93" s="298"/>
      <c r="G93" s="298"/>
      <c r="H93" s="298"/>
      <c r="I93" s="88"/>
      <c r="J93" s="89"/>
      <c r="K93" s="325" t="s">
        <v>30</v>
      </c>
      <c r="L93" s="325"/>
      <c r="M93" s="325"/>
      <c r="N93" s="121"/>
    </row>
    <row r="94" spans="1:14" ht="35.25" customHeight="1" thickTop="1" thickBot="1" x14ac:dyDescent="0.25">
      <c r="A94" s="90"/>
      <c r="B94" s="299" t="s">
        <v>219</v>
      </c>
      <c r="C94" s="300"/>
      <c r="D94" s="40"/>
      <c r="E94" s="322"/>
      <c r="F94" s="323"/>
      <c r="G94" s="323"/>
      <c r="H94" s="323"/>
      <c r="I94" s="324"/>
      <c r="J94" s="41"/>
      <c r="K94" s="322"/>
      <c r="L94" s="323"/>
      <c r="M94" s="324"/>
    </row>
    <row r="95" spans="1:14" ht="15" customHeight="1" thickTop="1" thickBot="1" x14ac:dyDescent="0.25">
      <c r="A95" s="74"/>
      <c r="B95" s="77"/>
      <c r="C95" s="77"/>
      <c r="D95" s="77"/>
      <c r="E95" s="77"/>
      <c r="F95" s="77"/>
      <c r="G95" s="77"/>
      <c r="H95" s="77"/>
      <c r="I95" s="77"/>
      <c r="J95" s="77"/>
      <c r="K95" s="113"/>
      <c r="L95" s="77"/>
    </row>
    <row r="96" spans="1:14" s="88" customFormat="1" ht="12.75" customHeight="1" thickTop="1" thickBot="1" x14ac:dyDescent="0.25">
      <c r="A96" s="310" t="s">
        <v>216</v>
      </c>
      <c r="B96" s="311"/>
      <c r="C96" s="311"/>
      <c r="D96" s="311"/>
      <c r="E96" s="311"/>
      <c r="F96" s="311"/>
      <c r="G96" s="311"/>
      <c r="H96" s="311"/>
      <c r="I96" s="311"/>
      <c r="J96" s="311"/>
      <c r="K96" s="311"/>
      <c r="L96" s="311"/>
      <c r="M96" s="312"/>
      <c r="N96" s="124"/>
    </row>
    <row r="97" spans="1:14" ht="12.75" customHeight="1" thickTop="1" x14ac:dyDescent="0.2">
      <c r="A97" s="309" t="s">
        <v>0</v>
      </c>
      <c r="B97" s="309"/>
      <c r="C97" s="309"/>
      <c r="D97" s="309"/>
      <c r="E97" s="309"/>
      <c r="F97" s="309"/>
      <c r="G97" s="309"/>
      <c r="H97" s="5"/>
      <c r="I97" s="305" t="s">
        <v>58</v>
      </c>
      <c r="J97" s="305" t="s">
        <v>75</v>
      </c>
      <c r="K97" s="307" t="s">
        <v>59</v>
      </c>
      <c r="L97" s="326" t="s">
        <v>76</v>
      </c>
      <c r="M97" s="5"/>
    </row>
    <row r="98" spans="1:14" ht="17.25" customHeight="1" thickBot="1" x14ac:dyDescent="0.25">
      <c r="A98" s="63"/>
      <c r="B98" s="63"/>
      <c r="C98" s="63"/>
      <c r="D98" s="63"/>
      <c r="E98" s="63"/>
      <c r="F98" s="63"/>
      <c r="G98" s="63"/>
      <c r="H98" s="64" t="s">
        <v>77</v>
      </c>
      <c r="I98" s="306"/>
      <c r="J98" s="306"/>
      <c r="K98" s="308"/>
      <c r="L98" s="306"/>
      <c r="M98" s="64" t="s">
        <v>1</v>
      </c>
    </row>
    <row r="99" spans="1:14" ht="17.25" customHeight="1" thickTop="1" thickBot="1" x14ac:dyDescent="0.25">
      <c r="A99" s="91"/>
      <c r="B99" s="61" t="s">
        <v>79</v>
      </c>
      <c r="C99" s="62"/>
      <c r="D99" s="62"/>
      <c r="E99" s="62"/>
      <c r="F99" s="62"/>
      <c r="G99" s="62"/>
      <c r="H99" s="51">
        <v>20</v>
      </c>
      <c r="I99" s="52">
        <v>200</v>
      </c>
      <c r="J99" s="161">
        <v>2310</v>
      </c>
      <c r="K99" s="114">
        <f>10*H99</f>
        <v>200</v>
      </c>
      <c r="L99" s="239">
        <f>10*231</f>
        <v>2310</v>
      </c>
      <c r="M99" s="238">
        <f>(K99-I99)/K99</f>
        <v>0</v>
      </c>
    </row>
    <row r="100" spans="1:14" ht="16.5" customHeight="1" thickTop="1" thickBot="1" x14ac:dyDescent="0.25">
      <c r="A100" s="91"/>
      <c r="B100" s="280" t="s">
        <v>64</v>
      </c>
      <c r="C100" s="255"/>
      <c r="D100" s="255"/>
      <c r="E100" s="62"/>
      <c r="F100" s="62"/>
      <c r="G100" s="62"/>
      <c r="H100" s="51">
        <v>16</v>
      </c>
      <c r="I100" s="52">
        <v>256</v>
      </c>
      <c r="J100" s="161">
        <v>3696</v>
      </c>
      <c r="K100" s="114">
        <f>15*H100</f>
        <v>240</v>
      </c>
      <c r="L100" s="52">
        <f>15*231</f>
        <v>3465</v>
      </c>
      <c r="M100" s="238">
        <f t="shared" ref="M100:M105" si="0">(K100-I100)/K100</f>
        <v>-6.6666666666666666E-2</v>
      </c>
    </row>
    <row r="101" spans="1:14" ht="17.25" customHeight="1" thickTop="1" thickBot="1" x14ac:dyDescent="0.25">
      <c r="A101" s="91"/>
      <c r="B101" s="280" t="s">
        <v>117</v>
      </c>
      <c r="C101" s="255"/>
      <c r="D101" s="255"/>
      <c r="E101" s="255"/>
      <c r="F101" s="62"/>
      <c r="G101" s="62"/>
      <c r="H101" s="51">
        <v>12</v>
      </c>
      <c r="I101" s="52">
        <v>1044</v>
      </c>
      <c r="J101" s="161">
        <v>20097</v>
      </c>
      <c r="K101" s="114">
        <f>68*H101</f>
        <v>816</v>
      </c>
      <c r="L101" s="52">
        <f>68*231</f>
        <v>15708</v>
      </c>
      <c r="M101" s="238">
        <f t="shared" si="0"/>
        <v>-0.27941176470588236</v>
      </c>
    </row>
    <row r="102" spans="1:14" ht="27.75" customHeight="1" thickTop="1" thickBot="1" x14ac:dyDescent="0.25">
      <c r="A102" s="91"/>
      <c r="B102" s="280" t="s">
        <v>72</v>
      </c>
      <c r="C102" s="255"/>
      <c r="D102" s="62"/>
      <c r="E102" s="62"/>
      <c r="F102" s="62"/>
      <c r="G102" s="62"/>
      <c r="H102" s="51">
        <v>9</v>
      </c>
      <c r="I102" s="52">
        <v>18</v>
      </c>
      <c r="J102" s="161">
        <v>462</v>
      </c>
      <c r="K102" s="114">
        <f>2*H102</f>
        <v>18</v>
      </c>
      <c r="L102" s="52">
        <f>2*231</f>
        <v>462</v>
      </c>
      <c r="M102" s="238">
        <f t="shared" si="0"/>
        <v>0</v>
      </c>
    </row>
    <row r="103" spans="1:14" ht="32.25" customHeight="1" thickTop="1" thickBot="1" x14ac:dyDescent="0.25">
      <c r="A103" s="91"/>
      <c r="B103" s="61" t="s">
        <v>215</v>
      </c>
      <c r="C103" s="62"/>
      <c r="D103" s="62"/>
      <c r="E103" s="62"/>
      <c r="F103" s="62"/>
      <c r="G103" s="62"/>
      <c r="H103" s="51">
        <v>8</v>
      </c>
      <c r="I103" s="52">
        <v>312</v>
      </c>
      <c r="J103" s="161">
        <v>9009</v>
      </c>
      <c r="K103" s="114">
        <f>33*H103</f>
        <v>264</v>
      </c>
      <c r="L103" s="52">
        <f>33*231</f>
        <v>7623</v>
      </c>
      <c r="M103" s="238">
        <f t="shared" si="0"/>
        <v>-0.18181818181818182</v>
      </c>
    </row>
    <row r="104" spans="1:14" ht="17.25" customHeight="1" thickTop="1" thickBot="1" x14ac:dyDescent="0.25">
      <c r="A104" s="91"/>
      <c r="B104" s="61" t="s">
        <v>65</v>
      </c>
      <c r="C104" s="62"/>
      <c r="D104" s="62"/>
      <c r="E104" s="62"/>
      <c r="F104" s="62"/>
      <c r="G104" s="62"/>
      <c r="H104" s="51">
        <v>5</v>
      </c>
      <c r="I104" s="52">
        <v>20</v>
      </c>
      <c r="J104" s="161">
        <v>924</v>
      </c>
      <c r="K104" s="114">
        <f>4*H104</f>
        <v>20</v>
      </c>
      <c r="L104" s="52">
        <f>4*231</f>
        <v>924</v>
      </c>
      <c r="M104" s="238">
        <f t="shared" si="0"/>
        <v>0</v>
      </c>
    </row>
    <row r="105" spans="1:14" ht="13.5" customHeight="1" thickTop="1" thickBot="1" x14ac:dyDescent="0.25">
      <c r="A105" s="91"/>
      <c r="B105" s="302" t="s">
        <v>7</v>
      </c>
      <c r="C105" s="303"/>
      <c r="D105" s="303"/>
      <c r="E105" s="303"/>
      <c r="F105" s="303"/>
      <c r="G105" s="303"/>
      <c r="H105" s="304"/>
      <c r="I105" s="53">
        <f>SUM(I99:I104)</f>
        <v>1850</v>
      </c>
      <c r="J105" s="162">
        <f>J99+J100+J101+J102+J103+J104</f>
        <v>36498</v>
      </c>
      <c r="K105" s="115">
        <f>SUM(K99:K104)</f>
        <v>1558</v>
      </c>
      <c r="L105" s="53">
        <f>SUM(L99:L104)</f>
        <v>30492</v>
      </c>
      <c r="M105" s="238">
        <f t="shared" si="0"/>
        <v>-0.18741976893453144</v>
      </c>
    </row>
    <row r="106" spans="1:14" ht="13.5" customHeight="1" thickTop="1" x14ac:dyDescent="0.2">
      <c r="A106" s="67"/>
      <c r="B106" s="297" t="s">
        <v>78</v>
      </c>
      <c r="C106" s="297"/>
      <c r="D106" s="297"/>
      <c r="E106" s="297"/>
      <c r="F106" s="297"/>
      <c r="G106" s="297"/>
      <c r="H106" s="67"/>
      <c r="I106" s="67"/>
      <c r="J106" s="67"/>
      <c r="K106" s="116"/>
      <c r="L106" s="67"/>
      <c r="M106" s="67"/>
    </row>
    <row r="107" spans="1:14" ht="13.5" customHeight="1" x14ac:dyDescent="0.2">
      <c r="A107" s="67"/>
      <c r="B107" s="92" t="s">
        <v>90</v>
      </c>
      <c r="C107" s="92"/>
      <c r="D107" s="92"/>
      <c r="E107" s="92"/>
      <c r="F107" s="92"/>
      <c r="G107" s="92"/>
      <c r="H107" s="67"/>
      <c r="I107" s="67"/>
      <c r="J107" s="67"/>
      <c r="K107" s="116"/>
      <c r="L107" s="67"/>
      <c r="M107" s="67"/>
    </row>
    <row r="108" spans="1:14" ht="15" customHeight="1" x14ac:dyDescent="0.2">
      <c r="A108" s="301"/>
      <c r="B108" s="301"/>
      <c r="C108" s="301"/>
      <c r="D108" s="301"/>
      <c r="E108" s="301"/>
      <c r="F108" s="301"/>
      <c r="G108" s="301"/>
      <c r="H108" s="301"/>
      <c r="I108" s="301"/>
      <c r="J108" s="301"/>
      <c r="K108" s="301"/>
      <c r="L108" s="301"/>
      <c r="M108" s="301"/>
    </row>
    <row r="109" spans="1:14" ht="25.5" customHeight="1" x14ac:dyDescent="0.2">
      <c r="A109" s="328" t="s">
        <v>28</v>
      </c>
      <c r="B109" s="328"/>
      <c r="C109" s="328"/>
      <c r="D109" s="328"/>
      <c r="E109" s="328"/>
      <c r="F109" s="328"/>
      <c r="G109" s="328"/>
      <c r="H109" s="328"/>
      <c r="I109" s="328"/>
      <c r="J109" s="328"/>
      <c r="K109" s="328"/>
      <c r="L109" s="328"/>
      <c r="M109" s="328"/>
    </row>
    <row r="110" spans="1:14" ht="24.95" customHeight="1" thickBot="1" x14ac:dyDescent="0.25">
      <c r="A110" s="279" t="s">
        <v>0</v>
      </c>
      <c r="B110" s="279"/>
      <c r="C110" s="279"/>
      <c r="D110" s="279"/>
      <c r="E110" s="279"/>
      <c r="F110" s="279"/>
      <c r="G110" s="279"/>
      <c r="H110" s="279"/>
      <c r="I110" s="279"/>
      <c r="J110" s="279"/>
      <c r="K110" s="108" t="s">
        <v>54</v>
      </c>
      <c r="L110" s="64" t="s">
        <v>55</v>
      </c>
      <c r="M110" s="64" t="s">
        <v>1</v>
      </c>
      <c r="N110" s="150"/>
    </row>
    <row r="111" spans="1:14" ht="24.95" customHeight="1" thickTop="1" thickBot="1" x14ac:dyDescent="0.25">
      <c r="A111" s="74"/>
      <c r="B111" s="254" t="s">
        <v>46</v>
      </c>
      <c r="C111" s="316"/>
      <c r="D111" s="54"/>
      <c r="E111" s="54"/>
      <c r="F111" s="54"/>
      <c r="G111" s="54"/>
      <c r="H111" s="54"/>
      <c r="I111" s="54"/>
      <c r="J111" s="55"/>
      <c r="K111" s="154">
        <f>K112+K113+K114</f>
        <v>5988974</v>
      </c>
      <c r="L111" s="56">
        <f>L112+L113+L114</f>
        <v>4980124.1100000003</v>
      </c>
      <c r="M111" s="383">
        <f>L111/K111</f>
        <v>0.8315487945013621</v>
      </c>
      <c r="N111" s="151" t="s">
        <v>112</v>
      </c>
    </row>
    <row r="112" spans="1:14" ht="24.95" customHeight="1" thickTop="1" thickBot="1" x14ac:dyDescent="0.25">
      <c r="A112" s="74"/>
      <c r="B112" s="280" t="s">
        <v>8</v>
      </c>
      <c r="C112" s="255"/>
      <c r="D112" s="255"/>
      <c r="E112" s="255"/>
      <c r="F112" s="255"/>
      <c r="G112" s="255"/>
      <c r="H112" s="255"/>
      <c r="I112" s="255"/>
      <c r="J112" s="281"/>
      <c r="K112" s="155">
        <v>4463384</v>
      </c>
      <c r="L112" s="57">
        <v>3651501</v>
      </c>
      <c r="M112" s="383">
        <f>L112/K112</f>
        <v>0.81810146740679268</v>
      </c>
      <c r="N112" s="152"/>
    </row>
    <row r="113" spans="1:14" ht="24.95" customHeight="1" thickTop="1" thickBot="1" x14ac:dyDescent="0.25">
      <c r="A113" s="74"/>
      <c r="B113" s="280" t="s">
        <v>9</v>
      </c>
      <c r="C113" s="255"/>
      <c r="D113" s="255"/>
      <c r="E113" s="255"/>
      <c r="F113" s="255"/>
      <c r="G113" s="255"/>
      <c r="H113" s="255"/>
      <c r="I113" s="255"/>
      <c r="J113" s="281"/>
      <c r="K113" s="155">
        <v>1367205</v>
      </c>
      <c r="L113" s="57">
        <v>1266117.8700000001</v>
      </c>
      <c r="M113" s="383">
        <f t="shared" ref="M113:M117" si="1">L113/K113</f>
        <v>0.92606293130876505</v>
      </c>
      <c r="N113" s="152"/>
    </row>
    <row r="114" spans="1:14" ht="24.95" customHeight="1" thickTop="1" thickBot="1" x14ac:dyDescent="0.25">
      <c r="A114" s="74"/>
      <c r="B114" s="280" t="s">
        <v>10</v>
      </c>
      <c r="C114" s="255"/>
      <c r="D114" s="255"/>
      <c r="E114" s="255"/>
      <c r="F114" s="255"/>
      <c r="G114" s="255"/>
      <c r="H114" s="255"/>
      <c r="I114" s="255"/>
      <c r="J114" s="281"/>
      <c r="K114" s="155">
        <v>158385</v>
      </c>
      <c r="L114" s="57">
        <v>62505.24</v>
      </c>
      <c r="M114" s="383">
        <f t="shared" si="1"/>
        <v>0.39464115920068188</v>
      </c>
      <c r="N114" s="152"/>
    </row>
    <row r="115" spans="1:14" ht="24.95" customHeight="1" thickTop="1" thickBot="1" x14ac:dyDescent="0.25">
      <c r="A115" s="74"/>
      <c r="B115" s="254" t="s">
        <v>47</v>
      </c>
      <c r="C115" s="316"/>
      <c r="D115" s="316"/>
      <c r="E115" s="316"/>
      <c r="F115" s="316"/>
      <c r="G115" s="316"/>
      <c r="H115" s="316"/>
      <c r="I115" s="316"/>
      <c r="J115" s="317"/>
      <c r="K115" s="156">
        <v>2339364</v>
      </c>
      <c r="L115" s="56">
        <v>1501428.7</v>
      </c>
      <c r="M115" s="383">
        <f t="shared" si="1"/>
        <v>0.641810637421111</v>
      </c>
      <c r="N115" s="152"/>
    </row>
    <row r="116" spans="1:14" ht="24.95" customHeight="1" thickTop="1" thickBot="1" x14ac:dyDescent="0.25">
      <c r="A116" s="74"/>
      <c r="B116" s="254" t="s">
        <v>48</v>
      </c>
      <c r="C116" s="316"/>
      <c r="D116" s="316"/>
      <c r="E116" s="316"/>
      <c r="F116" s="316"/>
      <c r="G116" s="316"/>
      <c r="H116" s="316"/>
      <c r="I116" s="316"/>
      <c r="J116" s="317"/>
      <c r="K116" s="155">
        <v>255000</v>
      </c>
      <c r="L116" s="57">
        <v>137703.31</v>
      </c>
      <c r="M116" s="383">
        <f t="shared" si="1"/>
        <v>0.54001298039215684</v>
      </c>
      <c r="N116" s="152"/>
    </row>
    <row r="117" spans="1:14" ht="25.5" customHeight="1" thickTop="1" thickBot="1" x14ac:dyDescent="0.25">
      <c r="A117" s="74"/>
      <c r="B117" s="280" t="s">
        <v>49</v>
      </c>
      <c r="C117" s="255"/>
      <c r="D117" s="255"/>
      <c r="E117" s="255"/>
      <c r="F117" s="255"/>
      <c r="G117" s="255"/>
      <c r="H117" s="255"/>
      <c r="I117" s="255"/>
      <c r="J117" s="281"/>
      <c r="K117" s="156">
        <f>K111+K115+K116</f>
        <v>8583338</v>
      </c>
      <c r="L117" s="56">
        <f>L111+L115+L116</f>
        <v>6619256.1200000001</v>
      </c>
      <c r="M117" s="383">
        <f t="shared" si="1"/>
        <v>0.77117505101162276</v>
      </c>
      <c r="N117" s="76"/>
    </row>
    <row r="118" spans="1:14" ht="15" customHeight="1" thickTop="1" thickBot="1" x14ac:dyDescent="0.25">
      <c r="A118" s="74"/>
      <c r="B118" s="77"/>
      <c r="C118" s="77"/>
      <c r="D118" s="77"/>
      <c r="E118" s="77"/>
      <c r="F118" s="77"/>
      <c r="G118" s="77"/>
      <c r="H118" s="77"/>
      <c r="I118" s="77"/>
      <c r="J118" s="77"/>
      <c r="K118" s="113"/>
      <c r="L118" s="77"/>
      <c r="N118" s="76"/>
    </row>
    <row r="119" spans="1:14" ht="14.25" thickTop="1" thickBot="1" x14ac:dyDescent="0.25">
      <c r="A119" s="310" t="s">
        <v>34</v>
      </c>
      <c r="B119" s="311"/>
      <c r="C119" s="311"/>
      <c r="D119" s="311"/>
      <c r="E119" s="311"/>
      <c r="F119" s="311"/>
      <c r="G119" s="311"/>
      <c r="H119" s="311"/>
      <c r="I119" s="311"/>
      <c r="J119" s="311"/>
      <c r="K119" s="311"/>
      <c r="L119" s="311"/>
      <c r="M119" s="312"/>
      <c r="N119" s="76"/>
    </row>
    <row r="120" spans="1:14" ht="13.5" thickTop="1" x14ac:dyDescent="0.2">
      <c r="A120" s="268" t="s">
        <v>116</v>
      </c>
      <c r="B120" s="269"/>
      <c r="C120" s="269"/>
      <c r="D120" s="269"/>
      <c r="E120" s="269"/>
      <c r="F120" s="269"/>
      <c r="G120" s="269"/>
      <c r="H120" s="269"/>
      <c r="I120" s="269"/>
      <c r="J120" s="269"/>
      <c r="K120" s="269"/>
      <c r="L120" s="270"/>
      <c r="N120" s="76"/>
    </row>
    <row r="121" spans="1:14" x14ac:dyDescent="0.2">
      <c r="A121" s="243" t="s">
        <v>115</v>
      </c>
      <c r="B121" s="244"/>
      <c r="C121" s="244"/>
      <c r="D121" s="244"/>
      <c r="E121" s="244"/>
      <c r="F121" s="244"/>
      <c r="G121" s="244"/>
      <c r="H121" s="244"/>
      <c r="I121" s="244"/>
      <c r="J121" s="244"/>
      <c r="K121" s="244"/>
      <c r="L121" s="245"/>
      <c r="N121" s="76"/>
    </row>
    <row r="122" spans="1:14" ht="12.75" customHeight="1" x14ac:dyDescent="0.2">
      <c r="A122" s="243" t="s">
        <v>157</v>
      </c>
      <c r="B122" s="244"/>
      <c r="C122" s="244"/>
      <c r="D122" s="244"/>
      <c r="E122" s="244"/>
      <c r="F122" s="244"/>
      <c r="G122" s="244"/>
      <c r="H122" s="244"/>
      <c r="I122" s="244"/>
      <c r="J122" s="244"/>
      <c r="K122" s="244"/>
      <c r="L122" s="245"/>
      <c r="N122" s="76"/>
    </row>
    <row r="123" spans="1:14" x14ac:dyDescent="0.2">
      <c r="A123" s="243" t="s">
        <v>151</v>
      </c>
      <c r="B123" s="244"/>
      <c r="C123" s="244"/>
      <c r="D123" s="244"/>
      <c r="E123" s="244"/>
      <c r="F123" s="244"/>
      <c r="G123" s="244"/>
      <c r="H123" s="245"/>
      <c r="I123" s="243"/>
      <c r="J123" s="245"/>
      <c r="K123" s="117"/>
      <c r="L123" s="58"/>
      <c r="N123" s="76"/>
    </row>
    <row r="124" spans="1:14" ht="12" customHeight="1" x14ac:dyDescent="0.2">
      <c r="A124" s="295" t="s">
        <v>152</v>
      </c>
      <c r="B124" s="296"/>
      <c r="C124" s="99"/>
      <c r="D124" s="99"/>
      <c r="E124" s="99"/>
      <c r="F124" s="99"/>
      <c r="G124" s="99"/>
      <c r="H124" s="100"/>
      <c r="I124" s="59"/>
      <c r="J124" s="59"/>
      <c r="K124" s="118"/>
      <c r="L124" s="59"/>
      <c r="N124" s="76"/>
    </row>
    <row r="125" spans="1:14" ht="12" customHeight="1" x14ac:dyDescent="0.2">
      <c r="A125" s="101" t="s">
        <v>191</v>
      </c>
      <c r="B125" s="99"/>
      <c r="C125" s="99"/>
      <c r="D125" s="99"/>
      <c r="E125" s="99"/>
      <c r="F125" s="99"/>
      <c r="G125" s="99"/>
      <c r="H125" s="100"/>
      <c r="I125" s="59"/>
      <c r="J125" s="59"/>
      <c r="K125" s="118"/>
      <c r="L125" s="59"/>
      <c r="N125" s="76"/>
    </row>
    <row r="126" spans="1:14" ht="16.5" customHeight="1" x14ac:dyDescent="0.2">
      <c r="A126" s="232" t="s">
        <v>189</v>
      </c>
      <c r="B126" s="99"/>
      <c r="C126" s="59"/>
      <c r="D126" s="59"/>
      <c r="E126" s="59"/>
      <c r="F126" s="59"/>
      <c r="G126" s="59"/>
      <c r="H126" s="59"/>
      <c r="I126" s="59"/>
      <c r="J126" s="59"/>
      <c r="K126" s="118"/>
      <c r="L126" s="59"/>
      <c r="N126" s="76"/>
    </row>
    <row r="127" spans="1:14" ht="16.5" customHeight="1" x14ac:dyDescent="0.2">
      <c r="A127" s="169" t="s">
        <v>166</v>
      </c>
      <c r="B127" s="59"/>
      <c r="C127" s="59"/>
      <c r="D127" s="59"/>
      <c r="E127" s="59"/>
      <c r="F127" s="59"/>
      <c r="G127" s="59"/>
      <c r="H127" s="59"/>
      <c r="I127" s="59"/>
      <c r="J127" s="59"/>
      <c r="K127" s="118"/>
      <c r="L127" s="59"/>
      <c r="N127" s="76"/>
    </row>
    <row r="128" spans="1:14" ht="16.5" customHeight="1" x14ac:dyDescent="0.2">
      <c r="A128" s="169" t="s">
        <v>167</v>
      </c>
      <c r="B128" s="59"/>
      <c r="C128" s="59"/>
      <c r="D128" s="59"/>
      <c r="E128" s="59"/>
      <c r="F128" s="59"/>
      <c r="G128" s="59"/>
      <c r="H128" s="59"/>
      <c r="I128" s="59"/>
      <c r="J128" s="59"/>
      <c r="K128" s="118"/>
      <c r="L128" s="59"/>
      <c r="N128" s="76"/>
    </row>
    <row r="129" spans="1:14" ht="16.5" customHeight="1" x14ac:dyDescent="0.2">
      <c r="A129" s="169" t="s">
        <v>190</v>
      </c>
      <c r="B129" s="59"/>
      <c r="C129" s="59"/>
      <c r="D129" s="59"/>
      <c r="E129" s="59"/>
      <c r="F129" s="59"/>
      <c r="G129" s="59"/>
      <c r="H129" s="59"/>
      <c r="I129" s="59"/>
      <c r="J129" s="59"/>
      <c r="K129" s="118"/>
      <c r="L129" s="59"/>
      <c r="N129" s="76"/>
    </row>
    <row r="130" spans="1:14" ht="14.25" hidden="1" thickTop="1" thickBot="1" x14ac:dyDescent="0.25">
      <c r="A130" s="310" t="s">
        <v>45</v>
      </c>
      <c r="B130" s="311"/>
      <c r="C130" s="311"/>
      <c r="D130" s="311"/>
      <c r="E130" s="311"/>
      <c r="F130" s="311"/>
      <c r="G130" s="311"/>
      <c r="H130" s="311"/>
      <c r="I130" s="311"/>
      <c r="J130" s="311"/>
      <c r="K130" s="311"/>
      <c r="L130" s="311"/>
      <c r="M130" s="312"/>
      <c r="N130" s="76"/>
    </row>
    <row r="131" spans="1:14" ht="13.5" hidden="1" thickTop="1" x14ac:dyDescent="0.2">
      <c r="A131" s="2"/>
      <c r="B131" s="2"/>
      <c r="C131" s="2"/>
      <c r="D131" s="2"/>
      <c r="E131" s="2"/>
      <c r="F131" s="2"/>
      <c r="G131" s="2"/>
      <c r="H131" s="2"/>
      <c r="I131" s="74"/>
      <c r="J131" s="74"/>
      <c r="K131" s="107"/>
      <c r="L131" s="74"/>
      <c r="N131" s="76"/>
    </row>
    <row r="132" spans="1:14" hidden="1" x14ac:dyDescent="0.2">
      <c r="N132" s="76"/>
    </row>
    <row r="133" spans="1:14" hidden="1" x14ac:dyDescent="0.2"/>
    <row r="134" spans="1:14" hidden="1" x14ac:dyDescent="0.2"/>
    <row r="135" spans="1:14" hidden="1" x14ac:dyDescent="0.2"/>
    <row r="136" spans="1:14" hidden="1" x14ac:dyDescent="0.2"/>
    <row r="137" spans="1:14" hidden="1" x14ac:dyDescent="0.2"/>
    <row r="138" spans="1:14" hidden="1" x14ac:dyDescent="0.2"/>
    <row r="139" spans="1:14" hidden="1" x14ac:dyDescent="0.2"/>
    <row r="140" spans="1:14" hidden="1" x14ac:dyDescent="0.2"/>
    <row r="141" spans="1:14" hidden="1" x14ac:dyDescent="0.2">
      <c r="N141" s="76"/>
    </row>
    <row r="142" spans="1:14" hidden="1" x14ac:dyDescent="0.2">
      <c r="F142" s="329"/>
      <c r="G142" s="329"/>
      <c r="H142" s="329"/>
    </row>
    <row r="143" spans="1:14" hidden="1" x14ac:dyDescent="0.2"/>
    <row r="144" spans="1:14" hidden="1" x14ac:dyDescent="0.2"/>
    <row r="145" spans="1:14" hidden="1" x14ac:dyDescent="0.2">
      <c r="N145" s="76"/>
    </row>
    <row r="146" spans="1:14" hidden="1" x14ac:dyDescent="0.2">
      <c r="A146" s="76"/>
      <c r="F146" s="327"/>
      <c r="G146" s="327"/>
      <c r="H146" s="327"/>
      <c r="I146" s="327"/>
      <c r="J146" s="327"/>
      <c r="N146" s="76"/>
    </row>
    <row r="147" spans="1:14" hidden="1" x14ac:dyDescent="0.2">
      <c r="A147" s="76"/>
      <c r="F147" s="81"/>
      <c r="G147" s="81"/>
      <c r="H147" s="81"/>
      <c r="I147" s="81"/>
      <c r="J147" s="81"/>
      <c r="N147" s="76"/>
    </row>
    <row r="148" spans="1:14" ht="15.75" hidden="1" x14ac:dyDescent="0.2">
      <c r="A148" s="76"/>
      <c r="B148" s="315" t="s">
        <v>66</v>
      </c>
      <c r="C148" s="315"/>
      <c r="D148" s="315"/>
      <c r="E148" s="315"/>
      <c r="F148" s="315"/>
      <c r="G148" s="315"/>
      <c r="H148" s="315"/>
      <c r="I148" s="315"/>
      <c r="J148" s="315"/>
      <c r="K148" s="315"/>
      <c r="L148" s="315"/>
      <c r="M148" s="315"/>
      <c r="N148" s="76"/>
    </row>
    <row r="149" spans="1:14" hidden="1" x14ac:dyDescent="0.2">
      <c r="A149" s="76"/>
      <c r="N149" s="76"/>
    </row>
    <row r="150" spans="1:14" hidden="1" x14ac:dyDescent="0.2">
      <c r="A150" s="76"/>
    </row>
    <row r="151" spans="1:14" hidden="1" x14ac:dyDescent="0.2">
      <c r="N151" s="76"/>
    </row>
    <row r="152" spans="1:14" hidden="1" x14ac:dyDescent="0.2">
      <c r="A152" s="76"/>
      <c r="G152" s="327"/>
      <c r="H152" s="327"/>
      <c r="I152" s="327"/>
    </row>
    <row r="153" spans="1:14" hidden="1" x14ac:dyDescent="0.2"/>
    <row r="154" spans="1:14" hidden="1" x14ac:dyDescent="0.2"/>
    <row r="155" spans="1:14" hidden="1" x14ac:dyDescent="0.2"/>
    <row r="156" spans="1:14" hidden="1" x14ac:dyDescent="0.2"/>
    <row r="157" spans="1:14" hidden="1" x14ac:dyDescent="0.2"/>
    <row r="158" spans="1:14" hidden="1" x14ac:dyDescent="0.2"/>
    <row r="159" spans="1:14" hidden="1" x14ac:dyDescent="0.2">
      <c r="N159" s="76"/>
    </row>
    <row r="160" spans="1:14" hidden="1" x14ac:dyDescent="0.2">
      <c r="A160" s="76"/>
      <c r="F160" s="327"/>
      <c r="G160" s="327"/>
      <c r="H160" s="327"/>
      <c r="I160" s="327"/>
      <c r="J160" s="327"/>
    </row>
    <row r="161" spans="1:14" hidden="1" x14ac:dyDescent="0.2"/>
    <row r="162" spans="1:14" hidden="1" x14ac:dyDescent="0.2"/>
    <row r="163" spans="1:14" hidden="1" x14ac:dyDescent="0.2"/>
    <row r="164" spans="1:14" hidden="1" x14ac:dyDescent="0.2"/>
    <row r="165" spans="1:14" hidden="1" x14ac:dyDescent="0.2"/>
    <row r="166" spans="1:14" hidden="1" x14ac:dyDescent="0.2"/>
    <row r="167" spans="1:14" hidden="1" x14ac:dyDescent="0.2">
      <c r="N167" s="76"/>
    </row>
    <row r="168" spans="1:14" hidden="1" x14ac:dyDescent="0.2">
      <c r="A168" s="76"/>
      <c r="N168" s="76"/>
    </row>
    <row r="169" spans="1:14" hidden="1" x14ac:dyDescent="0.2">
      <c r="A169" s="76"/>
      <c r="N169" s="76"/>
    </row>
    <row r="170" spans="1:14" ht="15.75" hidden="1" x14ac:dyDescent="0.2">
      <c r="A170" s="76"/>
      <c r="B170" s="315" t="s">
        <v>67</v>
      </c>
      <c r="C170" s="315"/>
      <c r="D170" s="315"/>
      <c r="E170" s="315"/>
      <c r="F170" s="315"/>
      <c r="G170" s="315"/>
      <c r="H170" s="315"/>
      <c r="I170" s="315"/>
      <c r="J170" s="315"/>
      <c r="K170" s="315"/>
      <c r="L170" s="315"/>
      <c r="M170" s="315"/>
    </row>
    <row r="171" spans="1:14" hidden="1" x14ac:dyDescent="0.2"/>
    <row r="172" spans="1:14" hidden="1" x14ac:dyDescent="0.2"/>
    <row r="173" spans="1:14" hidden="1" x14ac:dyDescent="0.2"/>
    <row r="174" spans="1:14" hidden="1" x14ac:dyDescent="0.2"/>
    <row r="175" spans="1:14" hidden="1" x14ac:dyDescent="0.2"/>
    <row r="176" spans="1:14" hidden="1" x14ac:dyDescent="0.2"/>
    <row r="177" spans="1:14" hidden="1" x14ac:dyDescent="0.2"/>
    <row r="178" spans="1:14" hidden="1" x14ac:dyDescent="0.2"/>
    <row r="179" spans="1:14" hidden="1" x14ac:dyDescent="0.2"/>
    <row r="180" spans="1:14" hidden="1" x14ac:dyDescent="0.2">
      <c r="N180" s="76"/>
    </row>
    <row r="181" spans="1:14" hidden="1" x14ac:dyDescent="0.2">
      <c r="A181" s="76"/>
      <c r="B181" s="76"/>
      <c r="C181" s="76"/>
      <c r="D181" s="76"/>
      <c r="E181" s="76"/>
      <c r="F181" s="76"/>
      <c r="G181" s="76"/>
      <c r="H181" s="76"/>
      <c r="I181" s="76"/>
      <c r="J181" s="76"/>
      <c r="K181" s="76"/>
      <c r="L181" s="76"/>
      <c r="M181" s="76"/>
      <c r="N181" s="76"/>
    </row>
    <row r="182" spans="1:14" hidden="1" x14ac:dyDescent="0.2">
      <c r="A182" s="76"/>
      <c r="B182" s="76"/>
      <c r="C182" s="76"/>
      <c r="D182" s="76"/>
      <c r="E182" s="76"/>
      <c r="F182" s="76"/>
      <c r="G182" s="76"/>
      <c r="H182" s="76"/>
      <c r="I182" s="76"/>
      <c r="J182" s="76"/>
      <c r="K182" s="76"/>
      <c r="L182" s="76"/>
      <c r="M182" s="76"/>
    </row>
    <row r="183" spans="1:14" hidden="1" x14ac:dyDescent="0.2"/>
    <row r="184" spans="1:14" hidden="1" x14ac:dyDescent="0.2"/>
    <row r="185" spans="1:14" hidden="1" x14ac:dyDescent="0.2"/>
    <row r="186" spans="1:14" hidden="1" x14ac:dyDescent="0.2"/>
    <row r="187" spans="1:14" hidden="1" x14ac:dyDescent="0.2"/>
    <row r="188" spans="1:14" hidden="1" x14ac:dyDescent="0.2"/>
    <row r="189" spans="1:14" hidden="1" x14ac:dyDescent="0.2"/>
    <row r="190" spans="1:14" hidden="1" x14ac:dyDescent="0.2"/>
    <row r="191" spans="1:14" hidden="1" x14ac:dyDescent="0.2"/>
    <row r="192" spans="1:14" hidden="1" x14ac:dyDescent="0.2"/>
    <row r="193" spans="1:14" hidden="1" x14ac:dyDescent="0.2"/>
    <row r="194" spans="1:14" hidden="1" x14ac:dyDescent="0.2"/>
    <row r="195" spans="1:14" ht="73.5" hidden="1" customHeight="1" x14ac:dyDescent="0.2"/>
    <row r="196" spans="1:14" hidden="1" x14ac:dyDescent="0.2"/>
    <row r="197" spans="1:14" hidden="1" x14ac:dyDescent="0.2"/>
    <row r="198" spans="1:14" hidden="1" x14ac:dyDescent="0.2"/>
    <row r="199" spans="1:14" hidden="1" x14ac:dyDescent="0.2"/>
    <row r="200" spans="1:14" hidden="1" x14ac:dyDescent="0.2"/>
    <row r="203" spans="1:14" s="96" customFormat="1" x14ac:dyDescent="0.2">
      <c r="A203" s="93"/>
      <c r="B203" s="75"/>
      <c r="C203" s="95"/>
      <c r="D203" s="75"/>
      <c r="E203" s="75"/>
      <c r="F203" s="75"/>
      <c r="G203" s="75"/>
      <c r="H203" s="75"/>
      <c r="I203" s="75"/>
      <c r="J203" s="75"/>
      <c r="K203" s="112"/>
      <c r="L203" s="75"/>
      <c r="M203" s="75"/>
      <c r="N203" s="120"/>
    </row>
    <row r="204" spans="1:14" s="96" customFormat="1" x14ac:dyDescent="0.2">
      <c r="A204" s="94"/>
      <c r="B204" s="95"/>
      <c r="C204" s="95"/>
      <c r="D204" s="95"/>
      <c r="E204" s="95"/>
      <c r="F204" s="95"/>
      <c r="G204" s="95"/>
      <c r="H204" s="95"/>
      <c r="I204" s="95"/>
      <c r="J204" s="95"/>
      <c r="K204" s="119"/>
      <c r="L204" s="95"/>
      <c r="M204" s="95"/>
      <c r="N204" s="120"/>
    </row>
    <row r="205" spans="1:14" s="96" customFormat="1" x14ac:dyDescent="0.2">
      <c r="A205" s="94"/>
      <c r="B205" s="95"/>
      <c r="C205" s="95"/>
      <c r="D205" s="95"/>
      <c r="E205" s="95"/>
      <c r="F205" s="95"/>
      <c r="G205" s="95"/>
      <c r="H205" s="95"/>
      <c r="I205" s="95"/>
      <c r="J205" s="95"/>
      <c r="K205" s="119"/>
      <c r="L205" s="95"/>
      <c r="M205" s="95"/>
      <c r="N205" s="120"/>
    </row>
    <row r="206" spans="1:14" s="96" customFormat="1" x14ac:dyDescent="0.2">
      <c r="A206" s="94"/>
      <c r="B206" s="95"/>
      <c r="C206" s="95"/>
      <c r="D206" s="95"/>
      <c r="E206" s="95"/>
      <c r="F206" s="95"/>
      <c r="G206" s="95"/>
      <c r="H206" s="95"/>
      <c r="I206" s="95"/>
      <c r="J206" s="95"/>
      <c r="K206" s="119"/>
      <c r="L206" s="95"/>
      <c r="M206" s="95"/>
      <c r="N206" s="120"/>
    </row>
    <row r="207" spans="1:14" s="96" customFormat="1" x14ac:dyDescent="0.2">
      <c r="A207" s="94"/>
      <c r="B207" s="95"/>
      <c r="C207" s="95"/>
      <c r="D207" s="95"/>
      <c r="E207" s="95"/>
      <c r="F207" s="95"/>
      <c r="G207" s="95"/>
      <c r="H207" s="95"/>
      <c r="I207" s="95"/>
      <c r="J207" s="95"/>
      <c r="K207" s="119"/>
      <c r="L207" s="95"/>
      <c r="M207" s="95"/>
      <c r="N207" s="120"/>
    </row>
    <row r="208" spans="1:14" s="96" customFormat="1" x14ac:dyDescent="0.2">
      <c r="A208" s="94"/>
      <c r="B208" s="95"/>
      <c r="C208" s="95"/>
      <c r="D208" s="95"/>
      <c r="E208" s="95"/>
      <c r="F208" s="95"/>
      <c r="G208" s="95"/>
      <c r="H208" s="95"/>
      <c r="I208" s="95"/>
      <c r="J208" s="95"/>
      <c r="K208" s="119"/>
      <c r="L208" s="95"/>
      <c r="M208" s="95"/>
      <c r="N208" s="120"/>
    </row>
    <row r="209" spans="1:14" s="96" customFormat="1" x14ac:dyDescent="0.2">
      <c r="A209" s="94"/>
      <c r="B209" s="95"/>
      <c r="C209" s="95"/>
      <c r="D209" s="95"/>
      <c r="E209" s="95"/>
      <c r="F209" s="95"/>
      <c r="G209" s="95"/>
      <c r="H209" s="95"/>
      <c r="I209" s="95"/>
      <c r="J209" s="95"/>
      <c r="K209" s="119"/>
      <c r="L209" s="95"/>
      <c r="M209" s="95"/>
      <c r="N209" s="120"/>
    </row>
    <row r="210" spans="1:14" s="96" customFormat="1" x14ac:dyDescent="0.2">
      <c r="A210" s="94"/>
      <c r="B210" s="95"/>
      <c r="C210" s="95"/>
      <c r="D210" s="95"/>
      <c r="E210" s="95"/>
      <c r="F210" s="95"/>
      <c r="G210" s="95"/>
      <c r="H210" s="95"/>
      <c r="I210" s="95"/>
      <c r="J210" s="95"/>
      <c r="K210" s="119"/>
      <c r="L210" s="95"/>
      <c r="M210" s="95"/>
      <c r="N210" s="120"/>
    </row>
    <row r="211" spans="1:14" s="96" customFormat="1" x14ac:dyDescent="0.2">
      <c r="A211" s="94"/>
      <c r="B211" s="95"/>
      <c r="C211" s="95"/>
      <c r="D211" s="95"/>
      <c r="E211" s="95"/>
      <c r="F211" s="95"/>
      <c r="G211" s="95"/>
      <c r="H211" s="95"/>
      <c r="I211" s="95"/>
      <c r="J211" s="95"/>
      <c r="K211" s="119"/>
      <c r="L211" s="95"/>
      <c r="M211" s="95"/>
      <c r="N211" s="120"/>
    </row>
    <row r="212" spans="1:14" s="96" customFormat="1" x14ac:dyDescent="0.2">
      <c r="A212" s="94"/>
      <c r="B212" s="95"/>
      <c r="C212" s="95"/>
      <c r="D212" s="95"/>
      <c r="E212" s="95"/>
      <c r="F212" s="95"/>
      <c r="G212" s="95"/>
      <c r="H212" s="95"/>
      <c r="I212" s="95"/>
      <c r="J212" s="95"/>
      <c r="K212" s="119"/>
      <c r="L212" s="95"/>
      <c r="M212" s="95"/>
      <c r="N212" s="120"/>
    </row>
    <row r="213" spans="1:14" s="96" customFormat="1" x14ac:dyDescent="0.2">
      <c r="A213" s="94"/>
      <c r="B213" s="95"/>
      <c r="C213" s="95"/>
      <c r="D213" s="95"/>
      <c r="E213" s="95"/>
      <c r="F213" s="95"/>
      <c r="G213" s="95"/>
      <c r="H213" s="95"/>
      <c r="I213" s="95"/>
      <c r="J213" s="95"/>
      <c r="K213" s="119"/>
      <c r="L213" s="95"/>
      <c r="M213" s="95"/>
      <c r="N213" s="120"/>
    </row>
    <row r="214" spans="1:14" s="96" customFormat="1" x14ac:dyDescent="0.2">
      <c r="A214" s="94"/>
      <c r="B214" s="95"/>
      <c r="C214" s="95"/>
      <c r="D214" s="95"/>
      <c r="E214" s="95"/>
      <c r="F214" s="95"/>
      <c r="G214" s="95"/>
      <c r="H214" s="95"/>
      <c r="I214" s="95"/>
      <c r="J214" s="95"/>
      <c r="K214" s="119"/>
      <c r="L214" s="95"/>
      <c r="M214" s="95"/>
      <c r="N214" s="120"/>
    </row>
    <row r="215" spans="1:14" x14ac:dyDescent="0.2">
      <c r="A215" s="94"/>
      <c r="B215" s="95"/>
      <c r="D215" s="95"/>
      <c r="E215" s="95"/>
      <c r="F215" s="95"/>
      <c r="G215" s="95"/>
      <c r="H215" s="95"/>
      <c r="I215" s="95"/>
      <c r="J215" s="95"/>
      <c r="K215" s="119"/>
      <c r="L215" s="95"/>
      <c r="M215" s="95"/>
    </row>
    <row r="216" spans="1:14" x14ac:dyDescent="0.2">
      <c r="A216" s="94"/>
    </row>
    <row r="217" spans="1:14" x14ac:dyDescent="0.2">
      <c r="A217" s="97"/>
    </row>
    <row r="218" spans="1:14" x14ac:dyDescent="0.2">
      <c r="A218" s="97"/>
    </row>
    <row r="219" spans="1:14" x14ac:dyDescent="0.2">
      <c r="A219" s="97"/>
    </row>
    <row r="220" spans="1:14" x14ac:dyDescent="0.2">
      <c r="A220" s="97"/>
    </row>
    <row r="221" spans="1:14" x14ac:dyDescent="0.2">
      <c r="A221" s="97"/>
    </row>
    <row r="222" spans="1:14" x14ac:dyDescent="0.2">
      <c r="A222" s="97"/>
    </row>
    <row r="223" spans="1:14" x14ac:dyDescent="0.2">
      <c r="A223" s="97"/>
      <c r="C223" s="76"/>
      <c r="N223" s="76"/>
    </row>
    <row r="224" spans="1:14" x14ac:dyDescent="0.2">
      <c r="A224" s="97"/>
      <c r="B224" s="76"/>
      <c r="C224" s="76"/>
      <c r="D224" s="76"/>
      <c r="E224" s="76"/>
      <c r="F224" s="76"/>
      <c r="G224" s="76"/>
      <c r="H224" s="76"/>
      <c r="I224" s="76"/>
      <c r="J224" s="76"/>
      <c r="K224" s="76"/>
      <c r="L224" s="76"/>
      <c r="M224" s="76"/>
      <c r="N224" s="76"/>
    </row>
    <row r="225" spans="1:14" x14ac:dyDescent="0.2">
      <c r="A225" s="97"/>
      <c r="B225" s="76"/>
      <c r="C225" s="76"/>
      <c r="D225" s="76"/>
      <c r="E225" s="76"/>
      <c r="F225" s="76"/>
      <c r="G225" s="76"/>
      <c r="H225" s="76"/>
      <c r="I225" s="76"/>
      <c r="J225" s="76"/>
      <c r="K225" s="76"/>
      <c r="L225" s="76"/>
      <c r="M225" s="76"/>
      <c r="N225" s="76"/>
    </row>
    <row r="226" spans="1:14" x14ac:dyDescent="0.2">
      <c r="A226" s="97"/>
      <c r="B226" s="76"/>
      <c r="D226" s="76"/>
      <c r="E226" s="76"/>
      <c r="F226" s="76"/>
      <c r="G226" s="76"/>
      <c r="H226" s="76"/>
      <c r="I226" s="76"/>
      <c r="J226" s="76"/>
      <c r="K226" s="76"/>
      <c r="L226" s="76"/>
      <c r="M226" s="76"/>
    </row>
  </sheetData>
  <customSheetViews>
    <customSheetView guid="{89363A37-9C11-4654-B5D5-1C6D46D3910E}" scale="80" showPageBreaks="1" showGridLines="0" fitToPage="1" printArea="1" hiddenRows="1">
      <selection activeCell="P167" sqref="P167"/>
      <rowBreaks count="1" manualBreakCount="1">
        <brk id="117" max="14" man="1"/>
      </rowBreaks>
      <pageMargins left="0.70866141732283472" right="0.70866141732283472" top="0.55118110236220474" bottom="0.74803149606299213" header="0.31496062992125984" footer="0.31496062992125984"/>
      <printOptions horizontalCentered="1"/>
      <pageSetup paperSize="9" scale="49" fitToHeight="0" orientation="portrait" r:id="rId1"/>
    </customSheetView>
  </customSheetViews>
  <mergeCells count="111">
    <mergeCell ref="A19:K19"/>
    <mergeCell ref="A20:K20"/>
    <mergeCell ref="A17:K17"/>
    <mergeCell ref="A31:L31"/>
    <mergeCell ref="L27:L28"/>
    <mergeCell ref="M52:M53"/>
    <mergeCell ref="A34:B34"/>
    <mergeCell ref="A36:L36"/>
    <mergeCell ref="A52:K53"/>
    <mergeCell ref="L52:L53"/>
    <mergeCell ref="A46:B46"/>
    <mergeCell ref="A51:B51"/>
    <mergeCell ref="A32:K33"/>
    <mergeCell ref="L32:L33"/>
    <mergeCell ref="M38:M39"/>
    <mergeCell ref="M32:M33"/>
    <mergeCell ref="M27:M28"/>
    <mergeCell ref="M44:M45"/>
    <mergeCell ref="B170:M170"/>
    <mergeCell ref="B111:C111"/>
    <mergeCell ref="B115:J115"/>
    <mergeCell ref="A88:L88"/>
    <mergeCell ref="E94:I94"/>
    <mergeCell ref="K94:M94"/>
    <mergeCell ref="K93:M93"/>
    <mergeCell ref="I97:I98"/>
    <mergeCell ref="L97:L98"/>
    <mergeCell ref="A130:M130"/>
    <mergeCell ref="B117:J117"/>
    <mergeCell ref="B112:J112"/>
    <mergeCell ref="F160:J160"/>
    <mergeCell ref="A123:H123"/>
    <mergeCell ref="I123:J123"/>
    <mergeCell ref="A109:M109"/>
    <mergeCell ref="A119:M119"/>
    <mergeCell ref="F146:J146"/>
    <mergeCell ref="G152:I152"/>
    <mergeCell ref="B114:J114"/>
    <mergeCell ref="F142:H142"/>
    <mergeCell ref="B148:M148"/>
    <mergeCell ref="A96:M96"/>
    <mergeCell ref="B116:J116"/>
    <mergeCell ref="A13:K13"/>
    <mergeCell ref="A14:K14"/>
    <mergeCell ref="A15:K15"/>
    <mergeCell ref="A16:K16"/>
    <mergeCell ref="A124:B124"/>
    <mergeCell ref="B106:G106"/>
    <mergeCell ref="E93:H93"/>
    <mergeCell ref="B94:C94"/>
    <mergeCell ref="A108:M108"/>
    <mergeCell ref="B101:E101"/>
    <mergeCell ref="B100:D100"/>
    <mergeCell ref="B102:C102"/>
    <mergeCell ref="B105:H105"/>
    <mergeCell ref="J97:J98"/>
    <mergeCell ref="K97:K98"/>
    <mergeCell ref="A97:G97"/>
    <mergeCell ref="B93:C93"/>
    <mergeCell ref="A54:B54"/>
    <mergeCell ref="A56:L56"/>
    <mergeCell ref="A82:M82"/>
    <mergeCell ref="A75:M75"/>
    <mergeCell ref="A84:M84"/>
    <mergeCell ref="A66:M66"/>
    <mergeCell ref="A76:M76"/>
    <mergeCell ref="K1:M2"/>
    <mergeCell ref="I5:J5"/>
    <mergeCell ref="A6:M6"/>
    <mergeCell ref="A7:M7"/>
    <mergeCell ref="A9:M9"/>
    <mergeCell ref="A12:J12"/>
    <mergeCell ref="K5:L5"/>
    <mergeCell ref="A8:L8"/>
    <mergeCell ref="A10:M10"/>
    <mergeCell ref="A11:M11"/>
    <mergeCell ref="A121:L121"/>
    <mergeCell ref="A120:L120"/>
    <mergeCell ref="B90:C90"/>
    <mergeCell ref="G87:H87"/>
    <mergeCell ref="A86:B86"/>
    <mergeCell ref="A92:M92"/>
    <mergeCell ref="A110:J110"/>
    <mergeCell ref="B113:J113"/>
    <mergeCell ref="A85:L85"/>
    <mergeCell ref="E86:H86"/>
    <mergeCell ref="K86:L86"/>
    <mergeCell ref="A122:L122"/>
    <mergeCell ref="A83:L83"/>
    <mergeCell ref="P21:P26"/>
    <mergeCell ref="A67:B67"/>
    <mergeCell ref="A43:B43"/>
    <mergeCell ref="L44:L45"/>
    <mergeCell ref="A23:K23"/>
    <mergeCell ref="A21:K21"/>
    <mergeCell ref="A26:B26"/>
    <mergeCell ref="A27:K28"/>
    <mergeCell ref="A25:M25"/>
    <mergeCell ref="A29:B29"/>
    <mergeCell ref="A44:K45"/>
    <mergeCell ref="A50:L50"/>
    <mergeCell ref="A58:K59"/>
    <mergeCell ref="L58:L59"/>
    <mergeCell ref="M58:M59"/>
    <mergeCell ref="A60:B60"/>
    <mergeCell ref="A64:L64"/>
    <mergeCell ref="A57:B57"/>
    <mergeCell ref="A38:K39"/>
    <mergeCell ref="L38:L39"/>
    <mergeCell ref="A40:B40"/>
    <mergeCell ref="A42:L42"/>
  </mergeCells>
  <printOptions horizontalCentered="1"/>
  <pageMargins left="0.70866141732283472" right="0.70866141732283472" top="0.55118110236220474" bottom="0.74803149606299213" header="0.31496062992125984" footer="0.31496062992125984"/>
  <pageSetup paperSize="8" scale="62" fitToHeight="0" orientation="portrait" r:id="rId2"/>
  <rowBreaks count="2" manualBreakCount="2">
    <brk id="64" max="13" man="1"/>
    <brk id="110" max="14"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D1:N29"/>
  <sheetViews>
    <sheetView showGridLines="0" zoomScaleNormal="100" workbookViewId="0">
      <selection activeCell="E13" sqref="E13"/>
    </sheetView>
  </sheetViews>
  <sheetFormatPr defaultRowHeight="12.75" x14ac:dyDescent="0.2"/>
  <cols>
    <col min="1" max="3" width="9.140625" style="14"/>
    <col min="4" max="4" width="4.42578125" style="14" customWidth="1"/>
    <col min="5" max="5" width="15.28515625" style="14" customWidth="1"/>
    <col min="6" max="6" width="14" style="14" customWidth="1"/>
    <col min="7" max="7" width="18.7109375" style="14" customWidth="1"/>
    <col min="8" max="8" width="16" style="14" customWidth="1"/>
    <col min="9" max="16384" width="9.140625" style="14"/>
  </cols>
  <sheetData>
    <row r="1" spans="4:14" ht="35.25" customHeight="1" x14ac:dyDescent="0.2"/>
    <row r="2" spans="4:14" ht="26.25" customHeight="1" x14ac:dyDescent="0.2">
      <c r="D2" s="8"/>
      <c r="E2" s="15" t="s">
        <v>33</v>
      </c>
      <c r="F2" s="8"/>
      <c r="G2" s="8"/>
      <c r="H2" s="8"/>
      <c r="I2" s="8"/>
      <c r="J2" s="8"/>
      <c r="K2" s="8"/>
      <c r="L2" s="8"/>
    </row>
    <row r="3" spans="4:14" ht="27.75" customHeight="1" x14ac:dyDescent="0.2">
      <c r="D3" s="8"/>
      <c r="E3" s="8" t="s">
        <v>13</v>
      </c>
      <c r="F3" s="8"/>
      <c r="G3" s="8"/>
      <c r="H3" s="8"/>
      <c r="I3" s="8"/>
      <c r="J3" s="8"/>
      <c r="K3" s="8"/>
      <c r="L3" s="8"/>
    </row>
    <row r="4" spans="4:14" x14ac:dyDescent="0.2">
      <c r="D4" s="8"/>
      <c r="E4" s="16" t="s">
        <v>35</v>
      </c>
      <c r="F4" s="8"/>
      <c r="G4" s="8"/>
      <c r="H4" s="8"/>
      <c r="I4" s="8"/>
      <c r="J4" s="8"/>
      <c r="K4" s="8"/>
      <c r="L4" s="8"/>
    </row>
    <row r="5" spans="4:14" x14ac:dyDescent="0.2">
      <c r="D5" s="8"/>
      <c r="E5" s="16" t="s">
        <v>36</v>
      </c>
      <c r="F5" s="8"/>
      <c r="G5" s="8"/>
      <c r="H5" s="8"/>
      <c r="I5" s="8"/>
      <c r="J5" s="8"/>
      <c r="K5" s="8"/>
      <c r="L5" s="8"/>
    </row>
    <row r="6" spans="4:14" x14ac:dyDescent="0.2">
      <c r="D6" s="8"/>
      <c r="E6" s="16" t="s">
        <v>37</v>
      </c>
      <c r="F6" s="8"/>
      <c r="G6" s="8"/>
      <c r="H6" s="8"/>
      <c r="I6" s="8"/>
      <c r="J6" s="8"/>
      <c r="K6" s="8"/>
      <c r="L6" s="8"/>
    </row>
    <row r="7" spans="4:14" x14ac:dyDescent="0.2">
      <c r="D7" s="8"/>
      <c r="E7" s="8"/>
      <c r="F7" s="8"/>
      <c r="G7" s="8"/>
      <c r="H7" s="8"/>
      <c r="I7" s="8"/>
      <c r="J7" s="8"/>
      <c r="K7" s="8"/>
      <c r="L7" s="8"/>
    </row>
    <row r="8" spans="4:14" ht="11.25" customHeight="1" x14ac:dyDescent="0.2">
      <c r="D8" s="8"/>
      <c r="E8" s="334" t="s">
        <v>38</v>
      </c>
      <c r="F8" s="334"/>
      <c r="G8" s="334"/>
      <c r="H8" s="334"/>
      <c r="I8" s="334"/>
      <c r="J8" s="334"/>
      <c r="K8" s="334"/>
      <c r="L8" s="334"/>
      <c r="M8" s="17"/>
      <c r="N8" s="17"/>
    </row>
    <row r="9" spans="4:14" x14ac:dyDescent="0.2">
      <c r="D9" s="8"/>
      <c r="E9" s="334"/>
      <c r="F9" s="334"/>
      <c r="G9" s="334"/>
      <c r="H9" s="334"/>
      <c r="I9" s="334"/>
      <c r="J9" s="334"/>
      <c r="K9" s="334"/>
      <c r="L9" s="334"/>
    </row>
    <row r="10" spans="4:14" x14ac:dyDescent="0.2">
      <c r="D10" s="8"/>
      <c r="E10" s="334"/>
      <c r="F10" s="334"/>
      <c r="G10" s="334"/>
      <c r="H10" s="334"/>
      <c r="I10" s="334"/>
      <c r="J10" s="334"/>
      <c r="K10" s="334"/>
      <c r="L10" s="334"/>
    </row>
    <row r="11" spans="4:14" x14ac:dyDescent="0.2">
      <c r="D11" s="8"/>
      <c r="E11" s="8" t="s">
        <v>18</v>
      </c>
      <c r="F11" s="8"/>
      <c r="G11" s="8"/>
      <c r="H11" s="8"/>
      <c r="I11" s="8"/>
      <c r="J11" s="8"/>
      <c r="K11" s="8"/>
      <c r="L11" s="8"/>
    </row>
    <row r="12" spans="4:14" x14ac:dyDescent="0.2">
      <c r="D12" s="8"/>
      <c r="E12" s="331" t="s">
        <v>175</v>
      </c>
      <c r="F12" s="331"/>
      <c r="G12" s="331"/>
      <c r="H12" s="331"/>
      <c r="I12" s="8"/>
      <c r="J12" s="8"/>
      <c r="K12" s="8"/>
      <c r="L12" s="8"/>
    </row>
    <row r="13" spans="4:14" ht="38.25" x14ac:dyDescent="0.2">
      <c r="D13" s="8"/>
      <c r="E13" s="10"/>
      <c r="F13" s="11" t="s">
        <v>14</v>
      </c>
      <c r="G13" s="11" t="s">
        <v>19</v>
      </c>
      <c r="H13" s="12" t="s">
        <v>20</v>
      </c>
      <c r="I13" s="8"/>
      <c r="J13" s="8"/>
      <c r="K13" s="8"/>
      <c r="L13" s="8"/>
    </row>
    <row r="14" spans="4:14" x14ac:dyDescent="0.2">
      <c r="D14" s="8"/>
      <c r="E14" s="9" t="s">
        <v>3</v>
      </c>
      <c r="F14" s="18">
        <v>0.3</v>
      </c>
      <c r="G14" s="18"/>
      <c r="H14" s="19"/>
      <c r="I14" s="8"/>
      <c r="J14" s="8"/>
      <c r="K14" s="8"/>
      <c r="L14" s="8"/>
    </row>
    <row r="15" spans="4:14" x14ac:dyDescent="0.2">
      <c r="D15" s="8"/>
      <c r="E15" s="140" t="s">
        <v>106</v>
      </c>
      <c r="F15" s="141"/>
      <c r="G15" s="141">
        <v>0.35</v>
      </c>
      <c r="H15" s="102">
        <f>+$F$14*G15</f>
        <v>0.105</v>
      </c>
      <c r="I15" s="127"/>
      <c r="J15" s="8"/>
      <c r="K15" s="8"/>
      <c r="L15" s="8"/>
    </row>
    <row r="16" spans="4:14" x14ac:dyDescent="0.2">
      <c r="D16" s="8"/>
      <c r="E16" s="140" t="s">
        <v>107</v>
      </c>
      <c r="F16" s="141"/>
      <c r="G16" s="141">
        <v>0.35</v>
      </c>
      <c r="H16" s="102">
        <f>G16*F14</f>
        <v>0.105</v>
      </c>
      <c r="I16" s="127"/>
      <c r="J16" s="8"/>
      <c r="K16" s="8"/>
      <c r="L16" s="8"/>
    </row>
    <row r="17" spans="4:12" x14ac:dyDescent="0.2">
      <c r="D17" s="8"/>
      <c r="E17" s="144" t="s">
        <v>108</v>
      </c>
      <c r="F17" s="145"/>
      <c r="G17" s="145">
        <v>0.3</v>
      </c>
      <c r="H17" s="146">
        <f>G17*F14</f>
        <v>0.09</v>
      </c>
      <c r="I17" s="127"/>
      <c r="J17" s="8"/>
      <c r="K17" s="8"/>
      <c r="L17" s="8"/>
    </row>
    <row r="18" spans="4:12" x14ac:dyDescent="0.2">
      <c r="D18" s="8"/>
      <c r="E18" s="9" t="s">
        <v>5</v>
      </c>
      <c r="F18" s="18">
        <v>0.2</v>
      </c>
      <c r="G18" s="18"/>
      <c r="H18" s="103"/>
      <c r="I18" s="127"/>
      <c r="J18" s="8"/>
      <c r="K18" s="8"/>
      <c r="L18" s="8"/>
    </row>
    <row r="19" spans="4:12" x14ac:dyDescent="0.2">
      <c r="D19" s="8"/>
      <c r="E19" s="140" t="s">
        <v>109</v>
      </c>
      <c r="F19" s="141"/>
      <c r="G19" s="220">
        <v>0.7</v>
      </c>
      <c r="H19" s="102">
        <f>G19*F18</f>
        <v>0.13999999999999999</v>
      </c>
      <c r="I19" s="8"/>
      <c r="J19" s="8"/>
      <c r="K19" s="8"/>
      <c r="L19" s="8"/>
    </row>
    <row r="20" spans="4:12" x14ac:dyDescent="0.2">
      <c r="D20" s="8"/>
      <c r="E20" s="144" t="s">
        <v>110</v>
      </c>
      <c r="F20" s="145"/>
      <c r="G20" s="223">
        <v>0.3</v>
      </c>
      <c r="H20" s="146">
        <f>G20*F18</f>
        <v>0.06</v>
      </c>
      <c r="I20" s="8"/>
      <c r="J20" s="8"/>
      <c r="K20" s="8"/>
      <c r="L20" s="8"/>
    </row>
    <row r="21" spans="4:12" ht="12" customHeight="1" x14ac:dyDescent="0.2">
      <c r="D21" s="8"/>
      <c r="E21" s="9" t="s">
        <v>6</v>
      </c>
      <c r="F21" s="18">
        <v>0.5</v>
      </c>
      <c r="G21" s="18"/>
      <c r="H21" s="103"/>
      <c r="I21" s="8"/>
      <c r="J21" s="8"/>
      <c r="K21" s="8"/>
      <c r="L21" s="8"/>
    </row>
    <row r="22" spans="4:12" ht="12" customHeight="1" x14ac:dyDescent="0.2">
      <c r="D22" s="8"/>
      <c r="E22" s="140" t="s">
        <v>121</v>
      </c>
      <c r="F22" s="141"/>
      <c r="G22" s="141">
        <v>1</v>
      </c>
      <c r="H22" s="102">
        <f>+$F$21*G22</f>
        <v>0.5</v>
      </c>
      <c r="I22" s="8"/>
      <c r="J22" s="8"/>
      <c r="K22" s="8"/>
      <c r="L22" s="8"/>
    </row>
    <row r="23" spans="4:12" ht="12" customHeight="1" x14ac:dyDescent="0.2">
      <c r="D23" s="8"/>
      <c r="E23" s="13" t="s">
        <v>15</v>
      </c>
      <c r="F23" s="20">
        <f>SUM(F14:F21)</f>
        <v>1</v>
      </c>
      <c r="G23" s="20"/>
      <c r="H23" s="21"/>
      <c r="I23" s="8"/>
      <c r="J23" s="8"/>
      <c r="K23" s="8"/>
      <c r="L23" s="8"/>
    </row>
    <row r="24" spans="4:12" ht="12" customHeight="1" x14ac:dyDescent="0.2">
      <c r="D24" s="8"/>
      <c r="E24" s="142"/>
      <c r="F24" s="143"/>
      <c r="G24" s="143"/>
      <c r="H24" s="143"/>
      <c r="I24" s="8"/>
      <c r="J24" s="127"/>
      <c r="K24" s="8"/>
      <c r="L24" s="8"/>
    </row>
    <row r="25" spans="4:12" x14ac:dyDescent="0.2">
      <c r="D25" s="8"/>
      <c r="E25" s="332" t="s">
        <v>32</v>
      </c>
      <c r="F25" s="332"/>
      <c r="G25" s="332"/>
      <c r="H25" s="335">
        <f>H22+H19+H15+H16</f>
        <v>0.85</v>
      </c>
      <c r="I25" s="8"/>
      <c r="J25" s="8"/>
      <c r="K25" s="8"/>
      <c r="L25" s="8"/>
    </row>
    <row r="26" spans="4:12" x14ac:dyDescent="0.2">
      <c r="D26" s="8"/>
      <c r="E26" s="333"/>
      <c r="F26" s="333"/>
      <c r="G26" s="333"/>
      <c r="H26" s="336"/>
      <c r="I26" s="8"/>
      <c r="J26" s="8"/>
      <c r="K26" s="8"/>
      <c r="L26" s="8"/>
    </row>
    <row r="29" spans="4:12" ht="11.25" customHeight="1" x14ac:dyDescent="0.2"/>
  </sheetData>
  <customSheetViews>
    <customSheetView guid="{89363A37-9C11-4654-B5D5-1C6D46D3910E}" showGridLines="0" fitToPage="1">
      <selection activeCell="Q19" sqref="Q19"/>
      <pageMargins left="0.70866141732283472" right="0.70866141732283472" top="0.74803149606299213" bottom="0.74803149606299213" header="0.31496062992125984" footer="0.31496062992125984"/>
      <pageSetup paperSize="9" scale="81" orientation="portrait" r:id="rId1"/>
    </customSheetView>
  </customSheetViews>
  <mergeCells count="4">
    <mergeCell ref="E12:H12"/>
    <mergeCell ref="E25:G26"/>
    <mergeCell ref="E8:L10"/>
    <mergeCell ref="H25:H26"/>
  </mergeCells>
  <phoneticPr fontId="7" type="noConversion"/>
  <pageMargins left="0.70866141732283472" right="0.70866141732283472" top="0.74803149606299213" bottom="0.74803149606299213" header="0.31496062992125984" footer="0.31496062992125984"/>
  <pageSetup paperSize="9" scale="52"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
  <sheetViews>
    <sheetView workbookViewId="0">
      <selection activeCell="F9" sqref="F9"/>
    </sheetView>
  </sheetViews>
  <sheetFormatPr defaultRowHeight="12.75" x14ac:dyDescent="0.2"/>
  <cols>
    <col min="1" max="1" width="38.7109375" style="27" customWidth="1"/>
    <col min="2" max="2" width="12.7109375" style="27" bestFit="1" customWidth="1"/>
    <col min="3" max="3" width="17.5703125" style="27" customWidth="1"/>
    <col min="4" max="16384" width="9.140625" style="27"/>
  </cols>
  <sheetData>
    <row r="1" spans="1:3" x14ac:dyDescent="0.2">
      <c r="A1" s="29"/>
      <c r="B1" s="30" t="s">
        <v>50</v>
      </c>
      <c r="C1" s="30" t="s">
        <v>51</v>
      </c>
    </row>
    <row r="2" spans="1:3" x14ac:dyDescent="0.2">
      <c r="A2" s="30" t="s">
        <v>52</v>
      </c>
      <c r="B2" s="31">
        <f>'1-QUAR'!K111</f>
        <v>5988974</v>
      </c>
      <c r="C2" s="32">
        <f>'1-QUAR'!L111</f>
        <v>4980124.1100000003</v>
      </c>
    </row>
    <row r="3" spans="1:3" x14ac:dyDescent="0.2">
      <c r="A3" s="30" t="s">
        <v>53</v>
      </c>
      <c r="B3" s="31">
        <f>'1-QUAR'!K115</f>
        <v>2339364</v>
      </c>
      <c r="C3" s="33">
        <f>'1-QUAR'!L115</f>
        <v>1501428.7</v>
      </c>
    </row>
  </sheetData>
  <customSheetViews>
    <customSheetView guid="{89363A37-9C11-4654-B5D5-1C6D46D3910E}" state="hidden">
      <selection activeCell="F9" sqref="F9"/>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3"/>
  <sheetViews>
    <sheetView showGridLines="0" topLeftCell="A2" zoomScaleNormal="100" zoomScaleSheetLayoutView="100" workbookViewId="0">
      <selection activeCell="G24" sqref="G24"/>
    </sheetView>
  </sheetViews>
  <sheetFormatPr defaultRowHeight="15.75" x14ac:dyDescent="0.2"/>
  <cols>
    <col min="1" max="1" width="10.5703125" style="71" customWidth="1"/>
    <col min="2" max="2" width="6.140625" style="71" customWidth="1"/>
    <col min="3" max="3" width="10.5703125" style="71" customWidth="1"/>
    <col min="4" max="7" width="13.42578125" style="71" customWidth="1"/>
    <col min="8" max="8" width="12.85546875" style="71" customWidth="1"/>
    <col min="9" max="9" width="126" style="71" customWidth="1"/>
    <col min="10" max="11" width="11.85546875" style="71" customWidth="1"/>
    <col min="12" max="14" width="11" style="71" customWidth="1"/>
    <col min="15" max="15" width="41.85546875" style="71" customWidth="1"/>
    <col min="16" max="16384" width="9.140625" style="71"/>
  </cols>
  <sheetData>
    <row r="1" spans="1:16" ht="22.5" customHeight="1" x14ac:dyDescent="0.2">
      <c r="A1" s="353" t="s">
        <v>145</v>
      </c>
      <c r="B1" s="353"/>
      <c r="C1" s="353"/>
      <c r="D1" s="353"/>
      <c r="E1" s="353"/>
      <c r="F1" s="353"/>
      <c r="G1" s="353"/>
      <c r="H1" s="353"/>
      <c r="I1" s="353"/>
      <c r="J1" s="353"/>
      <c r="K1" s="353"/>
      <c r="L1" s="353"/>
      <c r="M1" s="353"/>
      <c r="N1" s="353"/>
      <c r="O1" s="353"/>
    </row>
    <row r="2" spans="1:16" ht="33" customHeight="1" x14ac:dyDescent="0.2">
      <c r="A2" s="354" t="s">
        <v>143</v>
      </c>
      <c r="B2" s="354"/>
      <c r="C2" s="354"/>
      <c r="D2" s="354"/>
      <c r="E2" s="354"/>
      <c r="F2" s="354"/>
      <c r="G2" s="354"/>
      <c r="H2" s="354"/>
      <c r="I2" s="354"/>
      <c r="J2" s="354"/>
      <c r="K2" s="354"/>
      <c r="L2" s="354"/>
      <c r="M2" s="354"/>
      <c r="N2" s="354"/>
      <c r="O2" s="354"/>
      <c r="P2" s="72"/>
    </row>
    <row r="3" spans="1:16" ht="33" customHeight="1" x14ac:dyDescent="0.2">
      <c r="A3" s="355" t="s">
        <v>139</v>
      </c>
      <c r="B3" s="356"/>
      <c r="C3" s="356"/>
      <c r="D3" s="356"/>
      <c r="E3" s="356"/>
      <c r="F3" s="356"/>
      <c r="G3" s="356"/>
      <c r="H3" s="356"/>
      <c r="I3" s="356"/>
      <c r="J3" s="356"/>
      <c r="K3" s="356"/>
      <c r="L3" s="356"/>
      <c r="M3" s="356"/>
      <c r="N3" s="356"/>
      <c r="O3" s="356"/>
    </row>
    <row r="4" spans="1:16" ht="33" customHeight="1" x14ac:dyDescent="0.2">
      <c r="A4" s="355" t="s">
        <v>85</v>
      </c>
      <c r="B4" s="356"/>
      <c r="C4" s="356"/>
      <c r="D4" s="356"/>
      <c r="E4" s="356"/>
      <c r="F4" s="356"/>
      <c r="G4" s="356"/>
      <c r="H4" s="356"/>
      <c r="I4" s="356"/>
      <c r="J4" s="356"/>
      <c r="K4" s="356"/>
      <c r="L4" s="356"/>
      <c r="M4" s="356"/>
      <c r="N4" s="356"/>
      <c r="O4" s="356"/>
    </row>
    <row r="5" spans="1:16" ht="33" customHeight="1" x14ac:dyDescent="0.2">
      <c r="A5" s="355" t="s">
        <v>84</v>
      </c>
      <c r="B5" s="356"/>
      <c r="C5" s="356"/>
      <c r="D5" s="356"/>
      <c r="E5" s="356"/>
      <c r="F5" s="356"/>
      <c r="G5" s="356"/>
      <c r="H5" s="356"/>
      <c r="I5" s="356"/>
      <c r="J5" s="356"/>
      <c r="K5" s="356"/>
      <c r="L5" s="356"/>
      <c r="M5" s="356"/>
      <c r="N5" s="356"/>
      <c r="O5" s="356"/>
    </row>
    <row r="6" spans="1:16" ht="33" customHeight="1" x14ac:dyDescent="0.2">
      <c r="A6" s="355" t="s">
        <v>140</v>
      </c>
      <c r="B6" s="356"/>
      <c r="C6" s="356"/>
      <c r="D6" s="356"/>
      <c r="E6" s="356"/>
      <c r="F6" s="356"/>
      <c r="G6" s="356"/>
      <c r="H6" s="356"/>
      <c r="I6" s="356"/>
      <c r="J6" s="356"/>
      <c r="K6" s="356"/>
      <c r="L6" s="356"/>
      <c r="M6" s="356"/>
      <c r="N6" s="356"/>
      <c r="O6" s="356"/>
    </row>
    <row r="7" spans="1:16" ht="15" customHeight="1" x14ac:dyDescent="0.2">
      <c r="A7" s="73"/>
      <c r="B7" s="355" t="s">
        <v>141</v>
      </c>
      <c r="C7" s="356"/>
      <c r="D7" s="356"/>
      <c r="E7" s="356"/>
      <c r="F7" s="356"/>
      <c r="G7" s="356"/>
      <c r="H7" s="356"/>
      <c r="I7" s="356"/>
      <c r="J7" s="356"/>
      <c r="K7" s="356"/>
      <c r="L7" s="356"/>
      <c r="M7" s="356"/>
      <c r="N7" s="356"/>
      <c r="O7" s="356"/>
    </row>
    <row r="8" spans="1:16" ht="20.25" customHeight="1" x14ac:dyDescent="0.2">
      <c r="A8" s="73"/>
      <c r="B8" s="355" t="s">
        <v>171</v>
      </c>
      <c r="C8" s="356"/>
      <c r="D8" s="356"/>
      <c r="E8" s="356"/>
      <c r="F8" s="356"/>
      <c r="G8" s="356"/>
      <c r="H8" s="356"/>
      <c r="I8" s="356"/>
      <c r="J8" s="356"/>
      <c r="K8" s="356"/>
      <c r="L8" s="356"/>
      <c r="M8" s="356"/>
      <c r="N8" s="356"/>
      <c r="O8" s="356"/>
    </row>
    <row r="9" spans="1:16" ht="18.75" customHeight="1" x14ac:dyDescent="0.2">
      <c r="A9" s="73"/>
      <c r="B9" s="355" t="s">
        <v>105</v>
      </c>
      <c r="C9" s="356"/>
      <c r="D9" s="356"/>
      <c r="E9" s="356"/>
      <c r="F9" s="356"/>
      <c r="G9" s="356"/>
      <c r="H9" s="356"/>
      <c r="I9" s="356"/>
      <c r="J9" s="356"/>
      <c r="K9" s="356"/>
      <c r="L9" s="356"/>
      <c r="M9" s="356"/>
      <c r="N9" s="356"/>
      <c r="O9" s="356"/>
    </row>
    <row r="10" spans="1:16" ht="39" customHeight="1" x14ac:dyDescent="0.2">
      <c r="A10" s="357" t="s">
        <v>170</v>
      </c>
      <c r="B10" s="358"/>
      <c r="C10" s="358"/>
      <c r="D10" s="358"/>
      <c r="E10" s="358"/>
      <c r="F10" s="358"/>
      <c r="G10" s="358"/>
      <c r="H10" s="358"/>
      <c r="I10" s="358"/>
      <c r="J10" s="358"/>
      <c r="K10" s="358"/>
      <c r="L10" s="358"/>
      <c r="M10" s="358"/>
      <c r="N10" s="358"/>
      <c r="O10" s="358"/>
    </row>
    <row r="11" spans="1:16" ht="33" customHeight="1" x14ac:dyDescent="0.2">
      <c r="A11" s="352" t="s">
        <v>102</v>
      </c>
      <c r="B11" s="352"/>
      <c r="C11" s="352"/>
      <c r="D11" s="352"/>
      <c r="E11" s="352"/>
      <c r="F11" s="352"/>
      <c r="G11" s="352"/>
      <c r="H11" s="352"/>
      <c r="I11" s="352"/>
      <c r="J11" s="352"/>
      <c r="K11" s="352"/>
      <c r="L11" s="352"/>
      <c r="M11" s="352"/>
      <c r="N11" s="352"/>
      <c r="O11" s="352"/>
    </row>
    <row r="12" spans="1:16" ht="44.25" customHeight="1" x14ac:dyDescent="0.2">
      <c r="A12" s="359" t="s">
        <v>82</v>
      </c>
      <c r="B12" s="359"/>
      <c r="C12" s="359"/>
      <c r="D12" s="163" t="s">
        <v>87</v>
      </c>
      <c r="E12" s="163" t="s">
        <v>97</v>
      </c>
      <c r="F12" s="359" t="s">
        <v>83</v>
      </c>
      <c r="G12" s="359"/>
      <c r="H12" s="359"/>
      <c r="I12" s="163" t="s">
        <v>100</v>
      </c>
      <c r="J12" s="347" t="s">
        <v>101</v>
      </c>
      <c r="K12" s="348"/>
      <c r="L12" s="348"/>
      <c r="M12" s="348"/>
    </row>
    <row r="13" spans="1:16" ht="151.5" customHeight="1" x14ac:dyDescent="0.2">
      <c r="A13" s="349" t="s">
        <v>213</v>
      </c>
      <c r="B13" s="350"/>
      <c r="C13" s="351"/>
      <c r="D13" s="195" t="s">
        <v>122</v>
      </c>
      <c r="E13" s="195" t="s">
        <v>98</v>
      </c>
      <c r="F13" s="360" t="s">
        <v>114</v>
      </c>
      <c r="G13" s="360"/>
      <c r="H13" s="360"/>
      <c r="I13" s="196" t="s">
        <v>211</v>
      </c>
      <c r="J13" s="368" t="s">
        <v>212</v>
      </c>
      <c r="K13" s="369"/>
      <c r="L13" s="369"/>
      <c r="M13" s="370"/>
    </row>
    <row r="14" spans="1:16" s="157" customFormat="1" ht="156" customHeight="1" x14ac:dyDescent="0.2">
      <c r="A14" s="377" t="s">
        <v>202</v>
      </c>
      <c r="B14" s="378"/>
      <c r="C14" s="379"/>
      <c r="D14" s="197" t="s">
        <v>122</v>
      </c>
      <c r="E14" s="197" t="s">
        <v>98</v>
      </c>
      <c r="F14" s="380" t="s">
        <v>114</v>
      </c>
      <c r="G14" s="380"/>
      <c r="H14" s="380"/>
      <c r="I14" s="198" t="s">
        <v>204</v>
      </c>
      <c r="J14" s="371" t="s">
        <v>203</v>
      </c>
      <c r="K14" s="372"/>
      <c r="L14" s="372"/>
      <c r="M14" s="373"/>
    </row>
    <row r="15" spans="1:16" s="157" customFormat="1" ht="189.75" customHeight="1" x14ac:dyDescent="0.2">
      <c r="A15" s="349" t="s">
        <v>156</v>
      </c>
      <c r="B15" s="350"/>
      <c r="C15" s="351"/>
      <c r="D15" s="212" t="s">
        <v>146</v>
      </c>
      <c r="E15" s="212" t="s">
        <v>98</v>
      </c>
      <c r="F15" s="360" t="s">
        <v>114</v>
      </c>
      <c r="G15" s="360"/>
      <c r="H15" s="360"/>
      <c r="I15" s="221" t="s">
        <v>158</v>
      </c>
      <c r="J15" s="368" t="s">
        <v>199</v>
      </c>
      <c r="K15" s="369"/>
      <c r="L15" s="369"/>
      <c r="M15" s="370"/>
    </row>
    <row r="16" spans="1:16" ht="96" customHeight="1" x14ac:dyDescent="0.2">
      <c r="A16" s="362" t="s">
        <v>186</v>
      </c>
      <c r="B16" s="363"/>
      <c r="C16" s="364"/>
      <c r="D16" s="214" t="s">
        <v>122</v>
      </c>
      <c r="E16" s="214" t="s">
        <v>99</v>
      </c>
      <c r="F16" s="365" t="s">
        <v>206</v>
      </c>
      <c r="G16" s="366"/>
      <c r="H16" s="367"/>
      <c r="I16" s="222" t="s">
        <v>205</v>
      </c>
      <c r="J16" s="371" t="s">
        <v>113</v>
      </c>
      <c r="K16" s="372"/>
      <c r="L16" s="372"/>
      <c r="M16" s="373"/>
      <c r="N16" s="98"/>
    </row>
    <row r="17" spans="1:13" ht="72.75" customHeight="1" x14ac:dyDescent="0.2">
      <c r="A17" s="342" t="s">
        <v>153</v>
      </c>
      <c r="B17" s="345"/>
      <c r="C17" s="346"/>
      <c r="D17" s="212" t="s">
        <v>122</v>
      </c>
      <c r="E17" s="212" t="s">
        <v>99</v>
      </c>
      <c r="F17" s="361" t="s">
        <v>134</v>
      </c>
      <c r="G17" s="361"/>
      <c r="H17" s="361"/>
      <c r="I17" s="235" t="s">
        <v>185</v>
      </c>
      <c r="J17" s="342" t="s">
        <v>193</v>
      </c>
      <c r="K17" s="345"/>
      <c r="L17" s="345"/>
      <c r="M17" s="346"/>
    </row>
    <row r="18" spans="1:13" ht="72.75" customHeight="1" x14ac:dyDescent="0.2">
      <c r="A18" s="362" t="s">
        <v>182</v>
      </c>
      <c r="B18" s="363"/>
      <c r="C18" s="364"/>
      <c r="D18" s="214" t="s">
        <v>122</v>
      </c>
      <c r="E18" s="214" t="s">
        <v>99</v>
      </c>
      <c r="F18" s="365" t="s">
        <v>192</v>
      </c>
      <c r="G18" s="366"/>
      <c r="H18" s="367"/>
      <c r="I18" s="222" t="s">
        <v>183</v>
      </c>
      <c r="J18" s="337" t="s">
        <v>184</v>
      </c>
      <c r="K18" s="381"/>
      <c r="L18" s="381"/>
      <c r="M18" s="382"/>
    </row>
    <row r="19" spans="1:13" ht="339.95" customHeight="1" x14ac:dyDescent="0.2">
      <c r="A19" s="342" t="s">
        <v>178</v>
      </c>
      <c r="B19" s="345"/>
      <c r="C19" s="346"/>
      <c r="D19" s="234" t="s">
        <v>146</v>
      </c>
      <c r="E19" s="234" t="s">
        <v>99</v>
      </c>
      <c r="F19" s="342" t="s">
        <v>133</v>
      </c>
      <c r="G19" s="345"/>
      <c r="H19" s="346"/>
      <c r="I19" s="233" t="s">
        <v>136</v>
      </c>
      <c r="J19" s="374" t="s">
        <v>142</v>
      </c>
      <c r="K19" s="375"/>
      <c r="L19" s="375"/>
      <c r="M19" s="376"/>
    </row>
    <row r="20" spans="1:13" ht="60.75" customHeight="1" x14ac:dyDescent="0.2">
      <c r="A20" s="337" t="s">
        <v>179</v>
      </c>
      <c r="B20" s="340"/>
      <c r="C20" s="341"/>
      <c r="D20" s="214" t="s">
        <v>122</v>
      </c>
      <c r="E20" s="214" t="s">
        <v>99</v>
      </c>
      <c r="F20" s="337" t="s">
        <v>198</v>
      </c>
      <c r="G20" s="340"/>
      <c r="H20" s="341"/>
      <c r="I20" s="228" t="s">
        <v>195</v>
      </c>
      <c r="J20" s="337" t="s">
        <v>173</v>
      </c>
      <c r="K20" s="338"/>
      <c r="L20" s="338"/>
      <c r="M20" s="339"/>
    </row>
    <row r="21" spans="1:13" ht="78.75" customHeight="1" x14ac:dyDescent="0.2">
      <c r="A21" s="342" t="s">
        <v>208</v>
      </c>
      <c r="B21" s="345"/>
      <c r="C21" s="346"/>
      <c r="D21" s="234" t="s">
        <v>122</v>
      </c>
      <c r="E21" s="234" t="s">
        <v>99</v>
      </c>
      <c r="F21" s="342" t="s">
        <v>209</v>
      </c>
      <c r="G21" s="345"/>
      <c r="H21" s="346"/>
      <c r="I21" s="224" t="s">
        <v>196</v>
      </c>
      <c r="J21" s="342" t="s">
        <v>160</v>
      </c>
      <c r="K21" s="343"/>
      <c r="L21" s="343"/>
      <c r="M21" s="344"/>
    </row>
    <row r="22" spans="1:13" ht="72" x14ac:dyDescent="0.2">
      <c r="A22" s="337" t="s">
        <v>180</v>
      </c>
      <c r="B22" s="340"/>
      <c r="C22" s="341"/>
      <c r="D22" s="214" t="s">
        <v>122</v>
      </c>
      <c r="E22" s="214" t="s">
        <v>99</v>
      </c>
      <c r="F22" s="337" t="s">
        <v>161</v>
      </c>
      <c r="G22" s="340"/>
      <c r="H22" s="341"/>
      <c r="I22" s="228" t="s">
        <v>197</v>
      </c>
      <c r="J22" s="337" t="s">
        <v>164</v>
      </c>
      <c r="K22" s="338"/>
      <c r="L22" s="338"/>
      <c r="M22" s="339"/>
    </row>
    <row r="23" spans="1:13" ht="96.75" customHeight="1" x14ac:dyDescent="0.2"/>
  </sheetData>
  <mergeCells count="44">
    <mergeCell ref="J13:M13"/>
    <mergeCell ref="A16:C16"/>
    <mergeCell ref="F16:H16"/>
    <mergeCell ref="J16:M16"/>
    <mergeCell ref="A19:C19"/>
    <mergeCell ref="F19:H19"/>
    <mergeCell ref="J19:M19"/>
    <mergeCell ref="A14:C14"/>
    <mergeCell ref="F14:H14"/>
    <mergeCell ref="J14:M14"/>
    <mergeCell ref="J15:M15"/>
    <mergeCell ref="F15:H15"/>
    <mergeCell ref="A15:C15"/>
    <mergeCell ref="J18:M18"/>
    <mergeCell ref="A20:C20"/>
    <mergeCell ref="F20:H20"/>
    <mergeCell ref="J20:M20"/>
    <mergeCell ref="A17:C17"/>
    <mergeCell ref="F17:H17"/>
    <mergeCell ref="J17:M17"/>
    <mergeCell ref="A18:C18"/>
    <mergeCell ref="F18:H18"/>
    <mergeCell ref="J12:M12"/>
    <mergeCell ref="A13:C13"/>
    <mergeCell ref="A11:O11"/>
    <mergeCell ref="A1:O1"/>
    <mergeCell ref="A2:O2"/>
    <mergeCell ref="A3:O3"/>
    <mergeCell ref="A4:O4"/>
    <mergeCell ref="A5:O5"/>
    <mergeCell ref="A6:O6"/>
    <mergeCell ref="B7:O7"/>
    <mergeCell ref="B8:O8"/>
    <mergeCell ref="B9:O9"/>
    <mergeCell ref="A10:O10"/>
    <mergeCell ref="A12:C12"/>
    <mergeCell ref="F12:H12"/>
    <mergeCell ref="F13:H13"/>
    <mergeCell ref="J22:M22"/>
    <mergeCell ref="F22:H22"/>
    <mergeCell ref="A22:C22"/>
    <mergeCell ref="J21:M21"/>
    <mergeCell ref="F21:H21"/>
    <mergeCell ref="A21:C21"/>
  </mergeCells>
  <pageMargins left="0.39370078740157483" right="0" top="0" bottom="0" header="0" footer="0"/>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1</vt:i4>
      </vt:variant>
    </vt:vector>
  </HeadingPairs>
  <TitlesOfParts>
    <vt:vector size="5" baseType="lpstr">
      <vt:lpstr>1-QUAR</vt:lpstr>
      <vt:lpstr>objetivos mais relevantes</vt:lpstr>
      <vt:lpstr>Folha2</vt:lpstr>
      <vt:lpstr>Memória descritiva </vt:lpstr>
      <vt:lpstr>'1-QUAR'!Área_de_Impressão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QUAR 2011</dc:subject>
  <dc:creator>Prof. Dr. Osvaldo Ferreira</dc:creator>
  <cp:lastModifiedBy>Marta Dias</cp:lastModifiedBy>
  <cp:lastPrinted>2022-03-25T11:23:22Z</cp:lastPrinted>
  <dcterms:created xsi:type="dcterms:W3CDTF">2010-07-06T15:21:01Z</dcterms:created>
  <dcterms:modified xsi:type="dcterms:W3CDTF">2022-04-05T14:00:23Z</dcterms:modified>
  <cp:category>DASPE</cp:category>
</cp:coreProperties>
</file>